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000" windowHeight="8100" tabRatio="676" activeTab="1"/>
  </bookViews>
  <sheets>
    <sheet name="1. PO" sheetId="1" r:id="rId1"/>
    <sheet name="2. Incurred (Part A)" sheetId="2" r:id="rId2"/>
    <sheet name="3. Proposed (Part B)" sheetId="3" r:id="rId3"/>
    <sheet name="4. CA" sheetId="4" r:id="rId4"/>
    <sheet name="5. Outputs.Outcomes" sheetId="5" r:id="rId5"/>
    <sheet name="6.Milestones" sheetId="6" r:id="rId6"/>
    <sheet name="Input" sheetId="7" state="hidden" r:id="rId7"/>
    <sheet name="DATA" sheetId="8" state="hidden" r:id="rId8"/>
    <sheet name="BTO" sheetId="9" state="hidden" r:id="rId9"/>
  </sheets>
  <externalReferences>
    <externalReference r:id="rId12"/>
  </externalReferences>
  <definedNames>
    <definedName name="_xlfn.FORMULATEXT" hidden="1">#NAME?</definedName>
    <definedName name="BS_ID">#REF!</definedName>
    <definedName name="Irregularities">'DATA'!$U$3:$U$45</definedName>
    <definedName name="_xlnm.Print_Area" localSheetId="8">'BTO'!$A$1:$I$109</definedName>
  </definedNames>
  <calcPr fullCalcOnLoad="1"/>
</workbook>
</file>

<file path=xl/sharedStrings.xml><?xml version="1.0" encoding="utf-8"?>
<sst xmlns="http://schemas.openxmlformats.org/spreadsheetml/2006/main" count="551" uniqueCount="255">
  <si>
    <t>Programme summary</t>
  </si>
  <si>
    <t>Beneficiary State</t>
  </si>
  <si>
    <t>Programme title</t>
  </si>
  <si>
    <t>Programme Eligible Expenditure (euro)</t>
  </si>
  <si>
    <t>Programme Grant Rate</t>
  </si>
  <si>
    <t>Programme Grant Amount (euro)</t>
  </si>
  <si>
    <t>Start date of eligibility</t>
  </si>
  <si>
    <t>Final date of eligibility</t>
  </si>
  <si>
    <t>Programme Operator</t>
  </si>
  <si>
    <t>Full legal name</t>
  </si>
  <si>
    <t>Contact person</t>
  </si>
  <si>
    <t>Job title</t>
  </si>
  <si>
    <t>Address</t>
  </si>
  <si>
    <t>Telephone</t>
  </si>
  <si>
    <t>Mobile</t>
  </si>
  <si>
    <t>Email</t>
  </si>
  <si>
    <t>Programme Operator signature</t>
  </si>
  <si>
    <t>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B.
I have thoroughly reviewed the actual expenditure incurred declared in Part A, and co-financing provided in Part B of this report, and confirm that the information provided is accurate. I confirm that this Programme is carried out as described in the Programme Agreement and that the incurred expenditure is correctly represented.</t>
  </si>
  <si>
    <t>Overall implementation status:</t>
  </si>
  <si>
    <t xml:space="preserve">Programme Operator shall report on the overall status and progress of the programme from an operational point of view. (Mandatory to complete) </t>
  </si>
  <si>
    <t>Y / N / n/a</t>
  </si>
  <si>
    <t>Comments</t>
  </si>
  <si>
    <t>Management and control systems of the Programme Operator set up fulfilling the general principles set out in the Regulation and approved by the National Focal Point (Art 5.7)</t>
  </si>
  <si>
    <t>Separate interest-bearing bank accounts dedicated to the funds intended for regranting established and maintained (Art 5.6.1 (m))</t>
  </si>
  <si>
    <t>Information and publicity obligations fulfilled (Art 3.3)</t>
  </si>
  <si>
    <t>Monitoring and verifications conducted to ensure quality and/or regularity of implementation (Art 5.6.1 (g) and Art 5.6.2)</t>
  </si>
  <si>
    <t>Annual monitoring of a sample of projects conducted (Art 5.6.1 (i))</t>
  </si>
  <si>
    <t>Project-specific statistical data is entered and up to date in the reporting database (Art 5.6.1 (s))</t>
  </si>
  <si>
    <t>Special conditions and Programme-specific rules set out in the programme agreement fulfilled (Art 5.6.1 (x))</t>
  </si>
  <si>
    <t>All irregularities, their investigation and any remedies taken reported (Art 5.6.1 (v))</t>
  </si>
  <si>
    <t>For the Programme Operator</t>
  </si>
  <si>
    <t>Name</t>
  </si>
  <si>
    <t>Signature</t>
  </si>
  <si>
    <t>Position</t>
  </si>
  <si>
    <t>day</t>
  </si>
  <si>
    <t>month</t>
  </si>
  <si>
    <t>year</t>
  </si>
  <si>
    <t>Date</t>
  </si>
  <si>
    <t>Interim financial report number</t>
  </si>
  <si>
    <t>Start date of incurred expenditure period</t>
  </si>
  <si>
    <t>End date of incurred expenditure period</t>
  </si>
  <si>
    <t>Previously incurred expenditure</t>
  </si>
  <si>
    <t>Incurred expenditure 
this period</t>
  </si>
  <si>
    <t>Total to date</t>
  </si>
  <si>
    <t>Total Budget</t>
  </si>
  <si>
    <t>Available balance</t>
  </si>
  <si>
    <t>Programme incurred expenditure (euro)</t>
  </si>
  <si>
    <t>Total</t>
  </si>
  <si>
    <t>Eligible expenditure</t>
  </si>
  <si>
    <t>EEA / Norwegian Financial Mechanisms</t>
  </si>
  <si>
    <t>EEA Financial Mechanism</t>
  </si>
  <si>
    <t>Norwegian Financial Mechanism</t>
  </si>
  <si>
    <t>Co-financing</t>
  </si>
  <si>
    <t>Non-eligible expenditure</t>
  </si>
  <si>
    <t>Total expenditure</t>
  </si>
  <si>
    <t>Incurred expenditure - details</t>
  </si>
  <si>
    <t>Title</t>
  </si>
  <si>
    <t xml:space="preserve">Previously incurred </t>
  </si>
  <si>
    <t>Incurred this period</t>
  </si>
  <si>
    <t>Budget</t>
  </si>
  <si>
    <t>(Describe what type of activites was performed in the period.)
Text is mandatory</t>
  </si>
  <si>
    <t>Mandatory if adjustments as a result of irregularites are done (Irregularity report# and amount related to the irregularity - perferably through automatic link)</t>
  </si>
  <si>
    <t>Exchange</t>
  </si>
  <si>
    <t>EUR</t>
  </si>
  <si>
    <t>Month</t>
  </si>
  <si>
    <t>1 Euro =</t>
  </si>
  <si>
    <t>EEA</t>
  </si>
  <si>
    <t>NRW</t>
  </si>
  <si>
    <t>Adjustments</t>
  </si>
  <si>
    <t>Outcome:</t>
  </si>
  <si>
    <t>(Describe what type of activites were performed in the period)
Text is mandatory</t>
  </si>
  <si>
    <t>FM:</t>
  </si>
  <si>
    <t>EEA/NOR</t>
  </si>
  <si>
    <t>Payment to project</t>
  </si>
  <si>
    <t>Eligible expenditure - RON</t>
  </si>
  <si>
    <t>Payment Date</t>
  </si>
  <si>
    <t>Eligible expenditure - EUR</t>
  </si>
  <si>
    <t>Net eligible expenditure</t>
  </si>
  <si>
    <t>(Describe what type of activites were performed in the period)
Text is mandatory</t>
  </si>
  <si>
    <t>Recovery due to irregularity</t>
  </si>
  <si>
    <t>Norwegian Financial Mechanim</t>
  </si>
  <si>
    <t>Comments:</t>
  </si>
  <si>
    <t xml:space="preserve"> </t>
  </si>
  <si>
    <t>PART B - STATEMENT OF PROPOSED EXPENDITURE</t>
  </si>
  <si>
    <t>Proposed expenditure - summary</t>
  </si>
  <si>
    <t>Start date of proposed expenditure period</t>
  </si>
  <si>
    <t>End date of proposed expenditure period</t>
  </si>
  <si>
    <t>Previous advance and interim payments</t>
  </si>
  <si>
    <t>Interim payment
this period</t>
  </si>
  <si>
    <t>Programme proposed expenditure (euro)</t>
  </si>
  <si>
    <t>Contribution (Euro)</t>
  </si>
  <si>
    <t>Financial Mechanims Disbursement</t>
  </si>
  <si>
    <t>Proposed expenditure - details</t>
  </si>
  <si>
    <t xml:space="preserve">Amount paid in previous payments </t>
  </si>
  <si>
    <t xml:space="preserve"> - Expected cash balance at the start of period for the proposed expenditure</t>
  </si>
  <si>
    <r>
      <t xml:space="preserve">= </t>
    </r>
    <r>
      <rPr>
        <b/>
        <sz val="10"/>
        <rFont val="Arial"/>
        <family val="2"/>
      </rPr>
      <t>Amount to be paid</t>
    </r>
  </si>
  <si>
    <t>Interim payment this period</t>
  </si>
  <si>
    <t>Amount for Payment</t>
  </si>
  <si>
    <t>* For management costs it is not possible to request more [90%] of the total amount as 10% is retained for the programme closure</t>
  </si>
  <si>
    <t>Brief description of activities to be financed</t>
  </si>
  <si>
    <t>[Mandatory with text]</t>
  </si>
  <si>
    <t>- Expected cash balance at the start of period for the proposed expenditure</t>
  </si>
  <si>
    <t>Mandatory with text</t>
  </si>
  <si>
    <t>= Amount to be provided</t>
  </si>
  <si>
    <t>EEA Grants</t>
  </si>
  <si>
    <t>Norway Grants</t>
  </si>
  <si>
    <t>PA</t>
  </si>
  <si>
    <t>Budget heading</t>
  </si>
  <si>
    <t>Total grant</t>
  </si>
  <si>
    <t>Grant rate</t>
  </si>
  <si>
    <t>Programme eligible expenditure</t>
  </si>
  <si>
    <t>Proposed</t>
  </si>
  <si>
    <t>Incurred - Cummulative Amount</t>
  </si>
  <si>
    <t>Amount</t>
  </si>
  <si>
    <t>Proposed - Cummulative</t>
  </si>
  <si>
    <t>Exchange rate</t>
  </si>
  <si>
    <t>Certification of actual expenditure incurred and co-financing</t>
  </si>
  <si>
    <t>Interim Financial Report number</t>
  </si>
  <si>
    <t>End month of incurred expenditure period</t>
  </si>
  <si>
    <t>Actual expenditure incurred this period</t>
  </si>
  <si>
    <t>End month of proposed expenditure period</t>
  </si>
  <si>
    <t>Co-financing committed to date</t>
  </si>
  <si>
    <t xml:space="preserve">Co-financing for incurred expenditure paid </t>
  </si>
  <si>
    <t>Interest earned 2017</t>
  </si>
  <si>
    <t xml:space="preserve">The Certifying Authority hereby certifies that:
(i) the summary of eligible expenditure submitted by the Programme Operator is in full conformity with the supporting documents;
(ii) the supporting documents have been examined and found to be authentic, correct and accurate;
(iii) the summary of eligible expenditure is based on verifiable accounting which is in compliance with generally accepted accounting principles and methods;
(iv) the summary of eligible expenditure falls within eligible expenditure under the Regulation for the implementation of the EEA / Norwegian Financial Mechanisms 2014-2021;
(v) the summary of expenditure is incurred as part of the implementation of the Programme in accordance with the Programme Agreement;
(vi) sufficient audit trail exists;
(vii) co-financing committed to date has been made available;
(viii) co-financing in relation to incurred expenditure has been paid;
(ix) when relevant, that the interest earned at PO account is correct.
</t>
  </si>
  <si>
    <t>For the Certifying Authority</t>
  </si>
  <si>
    <t>Optional second signature</t>
  </si>
  <si>
    <t>Project name and number</t>
  </si>
  <si>
    <t>EEA FM</t>
  </si>
  <si>
    <t>Interest Earned</t>
  </si>
  <si>
    <t>Return of unspent funds</t>
  </si>
  <si>
    <t xml:space="preserve">Cumulative Interest generated on accounts established by the Programme Operator for funds intended for regranting </t>
  </si>
  <si>
    <t>PART A - STATEMENT OF ACTUAL EXPENDITURE INCURRED AND INTEREST EARNED</t>
  </si>
  <si>
    <t>Programme code</t>
  </si>
  <si>
    <t>Outcome</t>
  </si>
  <si>
    <t>EUR Exchange rate</t>
  </si>
  <si>
    <t>Please take the monhtly exchange rate from INFO EUR</t>
  </si>
  <si>
    <t>http://ec.europa.eu/budget/contracts_grants/info_contracts/inforeuro/index_en.cfm</t>
  </si>
  <si>
    <t>GRANT</t>
  </si>
  <si>
    <t>Irregularities</t>
  </si>
  <si>
    <t>Projects</t>
  </si>
  <si>
    <t>Current IFR</t>
  </si>
  <si>
    <t>Incurred - Amount PREVIOUS IFRS</t>
  </si>
  <si>
    <t>Proposed - amount  - PREVIOUS IFRS</t>
  </si>
  <si>
    <t>Project grant</t>
  </si>
  <si>
    <t>Number of projects</t>
  </si>
  <si>
    <t>Text</t>
  </si>
  <si>
    <t>To:</t>
  </si>
  <si>
    <t>ING Bank</t>
  </si>
  <si>
    <t>From:</t>
  </si>
  <si>
    <t>Financial Mechanism Office</t>
  </si>
  <si>
    <t>Tel:</t>
  </si>
  <si>
    <t xml:space="preserve"> +32 (0) 2 547 6954</t>
  </si>
  <si>
    <t xml:space="preserve"> +32 (0)2 286 17 01</t>
  </si>
  <si>
    <t xml:space="preserve">Cc: </t>
  </si>
  <si>
    <t>Fax:</t>
  </si>
  <si>
    <t xml:space="preserve"> +32 (0)2 286 17 89</t>
  </si>
  <si>
    <t>National Focal Point</t>
  </si>
  <si>
    <t xml:space="preserve">Ref: </t>
  </si>
  <si>
    <t>Date:</t>
  </si>
  <si>
    <t xml:space="preserve">- Bank Transfer Order - </t>
  </si>
  <si>
    <t>EEA  FINANCIAL MECHANISM 14-21</t>
  </si>
  <si>
    <t>Please transfer from the EEA Grants Account number BE75 3630 6068 4351 the total amount of</t>
  </si>
  <si>
    <t>to the following beneficiary / recipient / account:</t>
  </si>
  <si>
    <t>Account Holder:</t>
  </si>
  <si>
    <t>IBAN:</t>
  </si>
  <si>
    <t>Swift/BIC Code:</t>
  </si>
  <si>
    <t>Bank Name:</t>
  </si>
  <si>
    <t>Bank Address:</t>
  </si>
  <si>
    <t>NORWEGIAN  FINANCIAL MECHANISM 14-21</t>
  </si>
  <si>
    <t>Please transfer from the Norway Grants Account number BE64 3630 6068 4452  the total amount of</t>
  </si>
  <si>
    <t>For further information on disbursements, see the attached disbursement specification.</t>
  </si>
  <si>
    <t>Yours sincerely,</t>
  </si>
  <si>
    <t xml:space="preserve"> Disbursement specification</t>
  </si>
  <si>
    <t>Disbursements</t>
  </si>
  <si>
    <t>Payment Type</t>
  </si>
  <si>
    <t>Norwegian FM</t>
  </si>
  <si>
    <t>Total:</t>
  </si>
  <si>
    <t>Interest</t>
  </si>
  <si>
    <t>Previous-accumulated</t>
  </si>
  <si>
    <t>Please hide the exchange rate column (F) under Part A of the IFR when the currency is EUR and use 1 as exchange rate</t>
  </si>
  <si>
    <t>Programme budget</t>
  </si>
  <si>
    <t>IFR</t>
  </si>
  <si>
    <t>Currency</t>
  </si>
  <si>
    <t>Please input the type of currency</t>
  </si>
  <si>
    <t>i.e EUR/RON</t>
  </si>
  <si>
    <t>i.e EUR</t>
  </si>
  <si>
    <t>Outcome title</t>
  </si>
  <si>
    <t>31/12/2024</t>
  </si>
  <si>
    <t>PM</t>
  </si>
  <si>
    <t>Please insert DIN reference</t>
  </si>
  <si>
    <t>Start of reporting period</t>
  </si>
  <si>
    <t>End of reporting period</t>
  </si>
  <si>
    <t>Part A</t>
  </si>
  <si>
    <t>Part B</t>
  </si>
  <si>
    <t>Proposed start date</t>
  </si>
  <si>
    <t>Proposed end date</t>
  </si>
  <si>
    <t>Expected (gap) to be incurred start date</t>
  </si>
  <si>
    <t>Expected (gap) to be incurred end date</t>
  </si>
  <si>
    <t>Programme management</t>
  </si>
  <si>
    <t>Advance payments</t>
  </si>
  <si>
    <t>Grant part</t>
  </si>
  <si>
    <t>Grant + co-financing</t>
  </si>
  <si>
    <t xml:space="preserve">Brief description of actual expenditure incurred
</t>
  </si>
  <si>
    <t xml:space="preserve">Brief description of actual expenditure incurred 
</t>
  </si>
  <si>
    <t>10/12/2016</t>
  </si>
  <si>
    <t>EUR/EUR</t>
  </si>
  <si>
    <t>The maximum level of funding available from the total eligible expenditure of the programme for infrastructure (hard measures) does not exceed 60%.</t>
  </si>
  <si>
    <t>PA14</t>
  </si>
  <si>
    <t>xxxxx</t>
  </si>
  <si>
    <t>xxxxxxx</t>
  </si>
  <si>
    <t>xxxxxx</t>
  </si>
  <si>
    <t>Outcome 1</t>
  </si>
  <si>
    <t>Outcome 2</t>
  </si>
  <si>
    <t>Outcome 3</t>
  </si>
  <si>
    <t xml:space="preserve">Expected programme results </t>
  </si>
  <si>
    <t>Indicators</t>
  </si>
  <si>
    <t>Unit of measurement</t>
  </si>
  <si>
    <t>Baseline values for indicators</t>
  </si>
  <si>
    <t>Achievements until end of previous reporting period</t>
  </si>
  <si>
    <t>Achievement 
 Jan - Jun 2018</t>
  </si>
  <si>
    <t>Achievement to date</t>
  </si>
  <si>
    <t>Target values for indicators</t>
  </si>
  <si>
    <t xml:space="preserve">Programme objective </t>
  </si>
  <si>
    <t>[mandatory]</t>
  </si>
  <si>
    <t>According to agreed frequency</t>
  </si>
  <si>
    <t>Output 1.1</t>
  </si>
  <si>
    <t>Output 1.x</t>
  </si>
  <si>
    <t>Output 2.1</t>
  </si>
  <si>
    <t>Output 2.x</t>
  </si>
  <si>
    <t>Output 3.4</t>
  </si>
  <si>
    <t>Outcome N</t>
  </si>
  <si>
    <t>Output N.1</t>
  </si>
  <si>
    <t>Output N.x</t>
  </si>
  <si>
    <t xml:space="preserve">Bilateral outcome </t>
  </si>
  <si>
    <t>Bilateral output 1</t>
  </si>
  <si>
    <t>Bilateral output x</t>
  </si>
  <si>
    <t xml:space="preserve">The September IFR requires the POs to provide information on progress towards achieving outputs and outcomes (Art. 9.3.6 c). </t>
  </si>
  <si>
    <t>In the 2014-2021 Financial Mechanisms, a staggered reporting approach has been introduced . Once the projects are up and running, reporting on output, and subsequently outcome, achievements will be added to the Annual Programme Report and to the Strategic Report</t>
  </si>
  <si>
    <t xml:space="preserve">The results framework fields will be pre-populated from the system, except for the “Achievements” column.  The PO only needs to fill in the achievements column. </t>
  </si>
  <si>
    <t>Milestone</t>
  </si>
  <si>
    <t>Milestone achieved? (yes/no)</t>
  </si>
  <si>
    <t>If yes, date of achievement</t>
  </si>
  <si>
    <t>If no, expected date of achievement</t>
  </si>
  <si>
    <t>Proposed action</t>
  </si>
  <si>
    <t>Call 1 completed and all project contracts signed</t>
  </si>
  <si>
    <t>Yes</t>
  </si>
  <si>
    <t>-</t>
  </si>
  <si>
    <t>The first call resulted in 5 projects</t>
  </si>
  <si>
    <t>n/a</t>
  </si>
  <si>
    <t>Permit obtained for the construction of xxx</t>
  </si>
  <si>
    <t>No</t>
  </si>
  <si>
    <t>dd/mm/yyyy</t>
  </si>
  <si>
    <t>x</t>
  </si>
  <si>
    <t>To be reported only in the September IFR.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</si>
</sst>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.00000"/>
    <numFmt numFmtId="187" formatCode="mmm"/>
    <numFmt numFmtId="188" formatCode="[$€-2]\ #,##0.00"/>
    <numFmt numFmtId="189" formatCode="[$€-2]\ #,##0"/>
    <numFmt numFmtId="190" formatCode="[$€-2]\ #,##0;[Red]\-[$€-2]\ #,##0"/>
    <numFmt numFmtId="191" formatCode="[$-10409]\€#,##0"/>
    <numFmt numFmtId="192" formatCode="[$-10409]&quot;€&quot;#,##0"/>
    <numFmt numFmtId="193" formatCode="0.0000"/>
    <numFmt numFmtId="194" formatCode="[$€-2]\ #,##0.00;[Red]\-[$€-2]\ #,##0.00"/>
    <numFmt numFmtId="195" formatCode="_-* #,##0.0000000000_-;\-* #,##0.0000000000_-;_-* &quot;-&quot;??_-;_-@_-"/>
    <numFmt numFmtId="196" formatCode="_-* #,##0_-;\-* #,##0_-;_-* &quot;-&quot;??_-;_-@_-"/>
    <numFmt numFmtId="197" formatCode="m/d/yyyy"/>
    <numFmt numFmtId="198" formatCode="[$]dddd\,\ d\ mmmm\ yyyy"/>
    <numFmt numFmtId="199" formatCode="_-* #,##0.0_-;\-* #,##0.0_-;_-* &quot;-&quot;??_-;_-@_-"/>
    <numFmt numFmtId="200" formatCode="mmmm\-yy"/>
    <numFmt numFmtId="201" formatCode="[$-809]dddd\,\ d\ mmmm\,\ yyyy"/>
    <numFmt numFmtId="202" formatCode="[$-F800]dddd\,\ mmmm\ dd\,\ yyyy"/>
    <numFmt numFmtId="203" formatCode="[$-809]dd\ mmmm\ yyyy;@"/>
    <numFmt numFmtId="204" formatCode="mmmm"/>
    <numFmt numFmtId="205" formatCode="mmmm\ yyyy"/>
    <numFmt numFmtId="206" formatCode="#,##0.0"/>
    <numFmt numFmtId="207" formatCode="mmmm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[$€-2]\ * #,##0.00_-;\-[$€-2]\ * #,##0.00_-;_-[$€-2]\ * &quot;-&quot;??_-;_-@_-"/>
    <numFmt numFmtId="213" formatCode="&quot;€&quot;#,##0"/>
    <numFmt numFmtId="214" formatCode="[$NOK]\ #,##0.00"/>
    <numFmt numFmtId="215" formatCode="0.000"/>
    <numFmt numFmtId="216" formatCode="_-* #,##0.0000_-;\-* #,##0.0000_-;_-* &quot;-&quot;????_-;_-@_-"/>
    <numFmt numFmtId="217" formatCode="[$€-2]\ #,##0.000;[Red]\-[$€-2]\ #,##0.000"/>
    <numFmt numFmtId="218" formatCode="[$€-2]\ #,##0.0;[Red]\-[$€-2]\ #,##0.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8"/>
      <name val="Calibri"/>
      <family val="0"/>
    </font>
    <font>
      <b/>
      <sz val="16"/>
      <color indexed="8"/>
      <name val="Calibri"/>
      <family val="0"/>
    </font>
    <font>
      <sz val="7.55"/>
      <color indexed="8"/>
      <name val="Calibri"/>
      <family val="0"/>
    </font>
    <font>
      <sz val="6.9"/>
      <color indexed="8"/>
      <name val="Calibri"/>
      <family val="0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"/>
      <family val="0"/>
    </font>
    <font>
      <sz val="11"/>
      <color indexed="8"/>
      <name val="Arial 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"/>
      <family val="0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NumberFormat="1" applyFont="1" applyFill="1" applyBorder="1" applyAlignment="1" applyProtection="1">
      <alignment horizontal="right" vertical="center" indent="1"/>
      <protection/>
    </xf>
    <xf numFmtId="0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NumberFormat="1" applyFont="1" applyFill="1" applyBorder="1" applyAlignment="1" applyProtection="1">
      <alignment horizontal="right" vertical="top" wrapText="1" inden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18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190" fontId="78" fillId="8" borderId="1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87" fontId="0" fillId="0" borderId="1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13" xfId="0" applyFont="1" applyFill="1" applyBorder="1" applyAlignment="1">
      <alignment horizontal="center" vertical="center" wrapText="1" readingOrder="1"/>
    </xf>
    <xf numFmtId="0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indent="3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190" fontId="78" fillId="0" borderId="13" xfId="0" applyNumberFormat="1" applyFont="1" applyFill="1" applyBorder="1" applyAlignment="1">
      <alignment horizontal="right" vertical="center" wrapText="1" readingOrder="1"/>
    </xf>
    <xf numFmtId="10" fontId="78" fillId="0" borderId="13" xfId="0" applyNumberFormat="1" applyFont="1" applyFill="1" applyBorder="1" applyAlignment="1">
      <alignment horizontal="right" vertical="center" wrapText="1" readingOrder="1"/>
    </xf>
    <xf numFmtId="0" fontId="78" fillId="0" borderId="13" xfId="0" applyFont="1" applyFill="1" applyBorder="1" applyAlignment="1">
      <alignment horizontal="left" vertical="center" wrapText="1" readingOrder="1"/>
    </xf>
    <xf numFmtId="190" fontId="78" fillId="8" borderId="13" xfId="0" applyNumberFormat="1" applyFont="1" applyFill="1" applyBorder="1" applyAlignment="1">
      <alignment horizontal="right" vertical="center" wrapText="1" readingOrder="1"/>
    </xf>
    <xf numFmtId="190" fontId="0" fillId="0" borderId="13" xfId="0" applyNumberFormat="1" applyBorder="1" applyAlignment="1">
      <alignment/>
    </xf>
    <xf numFmtId="0" fontId="78" fillId="0" borderId="13" xfId="0" applyFont="1" applyFill="1" applyBorder="1" applyAlignment="1">
      <alignment horizontal="center" vertical="center" wrapText="1" readingOrder="1"/>
    </xf>
    <xf numFmtId="14" fontId="0" fillId="0" borderId="13" xfId="0" applyNumberFormat="1" applyBorder="1" applyAlignment="1">
      <alignment/>
    </xf>
    <xf numFmtId="190" fontId="78" fillId="16" borderId="13" xfId="0" applyNumberFormat="1" applyFont="1" applyFill="1" applyBorder="1" applyAlignment="1">
      <alignment horizontal="right" vertical="center" wrapText="1" readingOrder="1"/>
    </xf>
    <xf numFmtId="0" fontId="15" fillId="0" borderId="13" xfId="0" applyFont="1" applyBorder="1" applyAlignment="1">
      <alignment horizontal="center"/>
    </xf>
    <xf numFmtId="0" fontId="8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right" vertical="center" indent="1"/>
      <protection/>
    </xf>
    <xf numFmtId="9" fontId="8" fillId="33" borderId="0" xfId="54" applyFont="1" applyFill="1" applyBorder="1" applyAlignment="1" applyProtection="1">
      <alignment horizontal="right" vertical="center" inden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87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right" vertical="center" indent="3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/>
    </xf>
    <xf numFmtId="14" fontId="0" fillId="34" borderId="13" xfId="0" applyNumberFormat="1" applyFont="1" applyFill="1" applyBorder="1" applyAlignment="1" applyProtection="1">
      <alignment horizontal="center" vertical="center"/>
      <protection locked="0"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" fontId="3" fillId="33" borderId="13" xfId="0" applyNumberFormat="1" applyFont="1" applyFill="1" applyBorder="1" applyAlignment="1">
      <alignment horizontal="right" vertical="center" wrapText="1"/>
    </xf>
    <xf numFmtId="0" fontId="78" fillId="34" borderId="13" xfId="0" applyFont="1" applyFill="1" applyBorder="1" applyAlignment="1">
      <alignment horizontal="center" vertical="center" wrapText="1" readingOrder="1"/>
    </xf>
    <xf numFmtId="0" fontId="0" fillId="8" borderId="14" xfId="0" applyFill="1" applyBorder="1" applyAlignment="1">
      <alignment/>
    </xf>
    <xf numFmtId="0" fontId="8" fillId="33" borderId="0" xfId="0" applyFont="1" applyFill="1" applyAlignment="1">
      <alignment/>
    </xf>
    <xf numFmtId="0" fontId="0" fillId="8" borderId="15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189" fontId="0" fillId="33" borderId="13" xfId="0" applyNumberFormat="1" applyFont="1" applyFill="1" applyBorder="1" applyAlignment="1" applyProtection="1">
      <alignment horizontal="right" vertical="center"/>
      <protection/>
    </xf>
    <xf numFmtId="189" fontId="0" fillId="33" borderId="16" xfId="0" applyNumberFormat="1" applyFont="1" applyFill="1" applyBorder="1" applyAlignment="1" applyProtection="1">
      <alignment horizontal="right" vertical="center"/>
      <protection/>
    </xf>
    <xf numFmtId="189" fontId="20" fillId="33" borderId="13" xfId="0" applyNumberFormat="1" applyFont="1" applyFill="1" applyBorder="1" applyAlignment="1" applyProtection="1">
      <alignment horizontal="right" vertical="center"/>
      <protection/>
    </xf>
    <xf numFmtId="189" fontId="2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horizontal="right" vertical="center" wrapText="1" inden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wrapText="1"/>
      <protection/>
    </xf>
    <xf numFmtId="190" fontId="78" fillId="10" borderId="13" xfId="0" applyNumberFormat="1" applyFont="1" applyFill="1" applyBorder="1" applyAlignment="1">
      <alignment horizontal="right" vertical="center" wrapText="1" readingOrder="1"/>
    </xf>
    <xf numFmtId="0" fontId="78" fillId="33" borderId="14" xfId="0" applyFont="1" applyFill="1" applyBorder="1" applyAlignment="1">
      <alignment horizontal="center" vertical="center" wrapText="1" readingOrder="1"/>
    </xf>
    <xf numFmtId="190" fontId="0" fillId="33" borderId="0" xfId="0" applyNumberFormat="1" applyFill="1" applyAlignment="1">
      <alignment/>
    </xf>
    <xf numFmtId="0" fontId="0" fillId="33" borderId="13" xfId="0" applyFill="1" applyBorder="1" applyAlignment="1">
      <alignment/>
    </xf>
    <xf numFmtId="0" fontId="0" fillId="8" borderId="13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212" fontId="0" fillId="0" borderId="13" xfId="42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89" fontId="0" fillId="33" borderId="13" xfId="0" applyNumberFormat="1" applyFont="1" applyFill="1" applyBorder="1" applyAlignment="1" applyProtection="1">
      <alignment vertical="center"/>
      <protection/>
    </xf>
    <xf numFmtId="196" fontId="0" fillId="33" borderId="13" xfId="42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left"/>
    </xf>
    <xf numFmtId="0" fontId="21" fillId="35" borderId="0" xfId="0" applyFont="1" applyFill="1" applyAlignment="1" quotePrefix="1">
      <alignment/>
    </xf>
    <xf numFmtId="0" fontId="17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214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214" fontId="0" fillId="33" borderId="0" xfId="0" applyNumberFormat="1" applyFont="1" applyFill="1" applyBorder="1" applyAlignment="1">
      <alignment/>
    </xf>
    <xf numFmtId="14" fontId="26" fillId="0" borderId="13" xfId="0" applyNumberFormat="1" applyFont="1" applyBorder="1" applyAlignment="1">
      <alignment/>
    </xf>
    <xf numFmtId="0" fontId="8" fillId="33" borderId="0" xfId="0" applyFont="1" applyFill="1" applyAlignment="1">
      <alignment horizontal="center"/>
    </xf>
    <xf numFmtId="190" fontId="0" fillId="8" borderId="13" xfId="0" applyNumberFormat="1" applyFill="1" applyBorder="1" applyAlignment="1">
      <alignment/>
    </xf>
    <xf numFmtId="190" fontId="0" fillId="33" borderId="0" xfId="0" applyNumberFormat="1" applyFill="1" applyAlignment="1">
      <alignment horizontal="right"/>
    </xf>
    <xf numFmtId="0" fontId="22" fillId="33" borderId="0" xfId="0" applyFont="1" applyFill="1" applyAlignment="1">
      <alignment/>
    </xf>
    <xf numFmtId="213" fontId="17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213" fontId="6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3" fillId="0" borderId="13" xfId="0" applyFont="1" applyFill="1" applyBorder="1" applyAlignment="1" applyProtection="1">
      <alignment/>
      <protection/>
    </xf>
    <xf numFmtId="14" fontId="2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quotePrefix="1">
      <alignment/>
    </xf>
    <xf numFmtId="14" fontId="0" fillId="33" borderId="13" xfId="0" applyNumberFormat="1" applyFill="1" applyBorder="1" applyAlignment="1">
      <alignment/>
    </xf>
    <xf numFmtId="169" fontId="78" fillId="0" borderId="13" xfId="0" applyNumberFormat="1" applyFont="1" applyFill="1" applyBorder="1" applyAlignment="1">
      <alignment horizontal="right" vertical="center" wrapText="1" readingOrder="1"/>
    </xf>
    <xf numFmtId="0" fontId="0" fillId="8" borderId="14" xfId="0" applyFont="1" applyFill="1" applyBorder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0" fontId="64" fillId="33" borderId="0" xfId="44" applyFill="1" applyAlignment="1">
      <alignment/>
    </xf>
    <xf numFmtId="0" fontId="0" fillId="2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18" xfId="0" applyNumberFormat="1" applyFont="1" applyFill="1" applyBorder="1" applyAlignment="1" applyProtection="1">
      <alignment horizontal="left" vertical="center"/>
      <protection locked="0"/>
    </xf>
    <xf numFmtId="0" fontId="0" fillId="2" borderId="19" xfId="0" applyNumberFormat="1" applyFont="1" applyFill="1" applyBorder="1" applyAlignment="1" applyProtection="1">
      <alignment horizontal="left" vertical="center"/>
      <protection locked="0"/>
    </xf>
    <xf numFmtId="207" fontId="2" fillId="0" borderId="13" xfId="0" applyNumberFormat="1" applyFont="1" applyFill="1" applyBorder="1" applyAlignment="1" applyProtection="1">
      <alignment/>
      <protection/>
    </xf>
    <xf numFmtId="0" fontId="8" fillId="33" borderId="13" xfId="0" applyFont="1" applyFill="1" applyBorder="1" applyAlignment="1">
      <alignment/>
    </xf>
    <xf numFmtId="0" fontId="3" fillId="0" borderId="13" xfId="0" applyFont="1" applyFill="1" applyBorder="1" applyAlignment="1" applyProtection="1">
      <alignment wrapText="1"/>
      <protection/>
    </xf>
    <xf numFmtId="0" fontId="8" fillId="0" borderId="13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wrapText="1"/>
      <protection locked="0"/>
    </xf>
    <xf numFmtId="9" fontId="8" fillId="0" borderId="0" xfId="54" applyFont="1" applyFill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right" vertical="center" inden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189" fontId="7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ont="1" applyFill="1" applyBorder="1" applyAlignment="1" applyProtection="1">
      <alignment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right" vertical="center" inden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 vertical="center" indent="3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14" fontId="2" fillId="0" borderId="0" xfId="0" applyNumberFormat="1" applyFont="1" applyFill="1" applyAlignment="1" applyProtection="1">
      <alignment wrapTex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0" fontId="2" fillId="0" borderId="0" xfId="54" applyNumberFormat="1" applyFont="1" applyFill="1" applyAlignment="1" applyProtection="1">
      <alignment/>
      <protection locked="0"/>
    </xf>
    <xf numFmtId="189" fontId="2" fillId="0" borderId="0" xfId="0" applyNumberFormat="1" applyFont="1" applyFill="1" applyAlignment="1" applyProtection="1">
      <alignment/>
      <protection locked="0"/>
    </xf>
    <xf numFmtId="0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89" fontId="2" fillId="0" borderId="0" xfId="0" applyNumberFormat="1" applyFont="1" applyFill="1" applyAlignment="1" applyProtection="1">
      <alignment wrapText="1"/>
      <protection locked="0"/>
    </xf>
    <xf numFmtId="189" fontId="2" fillId="0" borderId="0" xfId="0" applyNumberFormat="1" applyFont="1" applyFill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89" fontId="2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7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93" fontId="0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0" fillId="2" borderId="16" xfId="0" applyNumberFormat="1" applyFont="1" applyFill="1" applyBorder="1" applyAlignment="1" applyProtection="1">
      <alignment horizontal="right" vertical="center" wrapText="1"/>
      <protection locked="0"/>
    </xf>
    <xf numFmtId="189" fontId="0" fillId="2" borderId="17" xfId="0" applyNumberFormat="1" applyFont="1" applyFill="1" applyBorder="1" applyAlignment="1" applyProtection="1">
      <alignment horizontal="right" vertical="center" wrapText="1"/>
      <protection locked="0"/>
    </xf>
    <xf numFmtId="17" fontId="3" fillId="0" borderId="13" xfId="0" applyNumberFormat="1" applyFont="1" applyBorder="1" applyAlignment="1" applyProtection="1">
      <alignment horizontal="righ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7" fontId="3" fillId="0" borderId="11" xfId="0" applyNumberFormat="1" applyFont="1" applyBorder="1" applyAlignment="1" applyProtection="1">
      <alignment horizontal="right"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89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7" fontId="3" fillId="0" borderId="26" xfId="0" applyNumberFormat="1" applyFont="1" applyBorder="1" applyAlignment="1" applyProtection="1">
      <alignment horizontal="right" vertical="center" wrapText="1"/>
      <protection locked="0"/>
    </xf>
    <xf numFmtId="189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196" fontId="0" fillId="2" borderId="13" xfId="42" applyNumberFormat="1" applyFont="1" applyFill="1" applyBorder="1" applyAlignment="1" applyProtection="1">
      <alignment horizontal="right" vertical="center" wrapText="1"/>
      <protection locked="0"/>
    </xf>
    <xf numFmtId="1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" fontId="8" fillId="0" borderId="13" xfId="0" applyNumberFormat="1" applyFont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" fontId="3" fillId="0" borderId="0" xfId="0" applyNumberFormat="1" applyFont="1" applyBorder="1" applyAlignment="1" applyProtection="1">
      <alignment horizontal="right" vertical="center" wrapText="1"/>
      <protection locked="0"/>
    </xf>
    <xf numFmtId="18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9" fontId="2" fillId="0" borderId="0" xfId="54" applyNumberFormat="1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96" fontId="8" fillId="2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right" vertical="center" indent="1"/>
      <protection locked="0"/>
    </xf>
    <xf numFmtId="0" fontId="2" fillId="0" borderId="2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17" fontId="3" fillId="33" borderId="13" xfId="0" applyNumberFormat="1" applyFont="1" applyFill="1" applyBorder="1" applyAlignment="1" applyProtection="1">
      <alignment horizontal="right" vertical="center" wrapText="1"/>
      <protection/>
    </xf>
    <xf numFmtId="193" fontId="2" fillId="0" borderId="13" xfId="0" applyNumberFormat="1" applyFont="1" applyBorder="1" applyAlignment="1" applyProtection="1">
      <alignment horizontal="center" vertical="center" wrapText="1"/>
      <protection/>
    </xf>
    <xf numFmtId="193" fontId="0" fillId="0" borderId="13" xfId="0" applyNumberFormat="1" applyFont="1" applyBorder="1" applyAlignment="1" applyProtection="1">
      <alignment horizontal="center" vertical="center" wrapText="1"/>
      <protection/>
    </xf>
    <xf numFmtId="0" fontId="9" fillId="36" borderId="13" xfId="0" applyNumberFormat="1" applyFont="1" applyFill="1" applyBorder="1" applyAlignment="1" applyProtection="1">
      <alignment horizontal="right" vertical="center"/>
      <protection locked="0"/>
    </xf>
    <xf numFmtId="0" fontId="9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17" xfId="0" applyNumberFormat="1" applyFont="1" applyFill="1" applyBorder="1" applyAlignment="1" applyProtection="1">
      <alignment vertical="center"/>
      <protection locked="0"/>
    </xf>
    <xf numFmtId="0" fontId="8" fillId="37" borderId="18" xfId="0" applyNumberFormat="1" applyFont="1" applyFill="1" applyBorder="1" applyAlignment="1" applyProtection="1">
      <alignment vertical="center"/>
      <protection locked="0"/>
    </xf>
    <xf numFmtId="0" fontId="8" fillId="37" borderId="13" xfId="0" applyNumberFormat="1" applyFont="1" applyFill="1" applyBorder="1" applyAlignment="1" applyProtection="1">
      <alignment vertical="center"/>
      <protection locked="0"/>
    </xf>
    <xf numFmtId="0" fontId="8" fillId="37" borderId="16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wrapText="1"/>
      <protection/>
    </xf>
    <xf numFmtId="188" fontId="2" fillId="33" borderId="0" xfId="0" applyNumberFormat="1" applyFont="1" applyFill="1" applyAlignment="1" applyProtection="1">
      <alignment wrapText="1"/>
      <protection/>
    </xf>
    <xf numFmtId="10" fontId="2" fillId="33" borderId="0" xfId="0" applyNumberFormat="1" applyFont="1" applyFill="1" applyAlignment="1" applyProtection="1">
      <alignment wrapText="1"/>
      <protection/>
    </xf>
    <xf numFmtId="193" fontId="2" fillId="0" borderId="0" xfId="0" applyNumberFormat="1" applyFont="1" applyFill="1" applyBorder="1" applyAlignment="1" applyProtection="1">
      <alignment wrapText="1"/>
      <protection/>
    </xf>
    <xf numFmtId="0" fontId="8" fillId="34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2" borderId="0" xfId="0" applyNumberFormat="1" applyFont="1" applyFill="1" applyBorder="1" applyAlignment="1" applyProtection="1">
      <alignment horizontal="right" vertical="center" wrapText="1" indent="1"/>
      <protection/>
    </xf>
    <xf numFmtId="196" fontId="0" fillId="0" borderId="13" xfId="42" applyNumberFormat="1" applyFont="1" applyFill="1" applyBorder="1" applyAlignment="1" applyProtection="1">
      <alignment horizontal="right" vertical="center" wrapText="1"/>
      <protection/>
    </xf>
    <xf numFmtId="188" fontId="2" fillId="0" borderId="0" xfId="0" applyNumberFormat="1" applyFont="1" applyAlignment="1" applyProtection="1">
      <alignment wrapText="1"/>
      <protection/>
    </xf>
    <xf numFmtId="0" fontId="80" fillId="33" borderId="0" xfId="0" applyFont="1" applyFill="1" applyAlignment="1" applyProtection="1">
      <alignment/>
      <protection locked="0"/>
    </xf>
    <xf numFmtId="9" fontId="80" fillId="33" borderId="0" xfId="54" applyFont="1" applyFill="1" applyAlignment="1" applyProtection="1">
      <alignment/>
      <protection locked="0"/>
    </xf>
    <xf numFmtId="196" fontId="80" fillId="33" borderId="0" xfId="42" applyNumberFormat="1" applyFont="1" applyFill="1" applyAlignment="1" applyProtection="1">
      <alignment/>
      <protection locked="0"/>
    </xf>
    <xf numFmtId="196" fontId="2" fillId="33" borderId="0" xfId="42" applyNumberFormat="1" applyFont="1" applyFill="1" applyAlignment="1" applyProtection="1">
      <alignment/>
      <protection locked="0"/>
    </xf>
    <xf numFmtId="0" fontId="2" fillId="38" borderId="25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9" fillId="36" borderId="13" xfId="0" applyNumberFormat="1" applyFont="1" applyFill="1" applyBorder="1" applyAlignment="1" applyProtection="1">
      <alignment horizontal="center" vertical="center"/>
      <protection locked="0"/>
    </xf>
    <xf numFmtId="0" fontId="8" fillId="37" borderId="19" xfId="0" applyNumberFormat="1" applyFont="1" applyFill="1" applyBorder="1" applyAlignment="1" applyProtection="1">
      <alignment vertical="center"/>
      <protection locked="0"/>
    </xf>
    <xf numFmtId="0" fontId="80" fillId="33" borderId="0" xfId="0" applyFont="1" applyFill="1" applyBorder="1" applyAlignment="1" applyProtection="1">
      <alignment/>
      <protection locked="0"/>
    </xf>
    <xf numFmtId="9" fontId="80" fillId="33" borderId="0" xfId="54" applyFont="1" applyFill="1" applyBorder="1" applyAlignment="1" applyProtection="1">
      <alignment/>
      <protection locked="0"/>
    </xf>
    <xf numFmtId="189" fontId="80" fillId="33" borderId="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 horizontal="right" vertical="center" indent="1"/>
      <protection locked="0"/>
    </xf>
    <xf numFmtId="196" fontId="80" fillId="33" borderId="0" xfId="42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right" vertical="center" indent="1"/>
      <protection locked="0"/>
    </xf>
    <xf numFmtId="196" fontId="2" fillId="33" borderId="0" xfId="42" applyNumberFormat="1" applyFont="1" applyFill="1" applyBorder="1" applyAlignment="1" applyProtection="1">
      <alignment/>
      <protection locked="0"/>
    </xf>
    <xf numFmtId="0" fontId="2" fillId="38" borderId="28" xfId="0" applyFont="1" applyFill="1" applyBorder="1" applyAlignment="1" applyProtection="1">
      <alignment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80" fillId="33" borderId="0" xfId="0" applyFont="1" applyFill="1" applyAlignment="1" applyProtection="1">
      <alignment wrapText="1"/>
      <protection locked="0"/>
    </xf>
    <xf numFmtId="9" fontId="80" fillId="33" borderId="0" xfId="54" applyFont="1" applyFill="1" applyAlignment="1" applyProtection="1">
      <alignment wrapText="1"/>
      <protection locked="0"/>
    </xf>
    <xf numFmtId="196" fontId="80" fillId="33" borderId="0" xfId="42" applyNumberFormat="1" applyFont="1" applyFill="1" applyAlignment="1" applyProtection="1">
      <alignment wrapText="1"/>
      <protection locked="0"/>
    </xf>
    <xf numFmtId="196" fontId="2" fillId="33" borderId="0" xfId="42" applyNumberFormat="1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89" fontId="0" fillId="0" borderId="0" xfId="0" applyNumberFormat="1" applyFont="1" applyBorder="1" applyAlignment="1" applyProtection="1">
      <alignment horizontal="right" wrapText="1"/>
      <protection locked="0"/>
    </xf>
    <xf numFmtId="189" fontId="0" fillId="2" borderId="13" xfId="0" applyNumberFormat="1" applyFont="1" applyFill="1" applyBorder="1" applyAlignment="1" applyProtection="1">
      <alignment vertical="center" wrapText="1"/>
      <protection locked="0"/>
    </xf>
    <xf numFmtId="189" fontId="0" fillId="0" borderId="0" xfId="0" applyNumberFormat="1" applyFont="1" applyBorder="1" applyAlignment="1" applyProtection="1" quotePrefix="1">
      <alignment horizontal="left" vertical="center" wrapText="1"/>
      <protection locked="0"/>
    </xf>
    <xf numFmtId="189" fontId="0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center" indent="1"/>
      <protection locked="0"/>
    </xf>
    <xf numFmtId="189" fontId="0" fillId="0" borderId="29" xfId="0" applyNumberFormat="1" applyFont="1" applyBorder="1" applyAlignment="1" applyProtection="1">
      <alignment wrapText="1"/>
      <protection locked="0"/>
    </xf>
    <xf numFmtId="9" fontId="2" fillId="33" borderId="0" xfId="54" applyFont="1" applyFill="1" applyAlignment="1" applyProtection="1">
      <alignment/>
      <protection locked="0"/>
    </xf>
    <xf numFmtId="189" fontId="20" fillId="0" borderId="29" xfId="0" applyNumberFormat="1" applyFont="1" applyBorder="1" applyAlignment="1" applyProtection="1">
      <alignment wrapText="1"/>
      <protection locked="0"/>
    </xf>
    <xf numFmtId="189" fontId="0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26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9" fontId="80" fillId="33" borderId="0" xfId="54" applyFont="1" applyFill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189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/>
      <protection locked="0"/>
    </xf>
    <xf numFmtId="189" fontId="0" fillId="0" borderId="13" xfId="0" applyNumberFormat="1" applyFont="1" applyBorder="1" applyAlignment="1" applyProtection="1">
      <alignment vertical="center" wrapText="1"/>
      <protection/>
    </xf>
    <xf numFmtId="189" fontId="0" fillId="0" borderId="13" xfId="0" applyNumberFormat="1" applyFont="1" applyFill="1" applyBorder="1" applyAlignment="1" applyProtection="1">
      <alignment vertical="center" wrapText="1"/>
      <protection/>
    </xf>
    <xf numFmtId="189" fontId="20" fillId="33" borderId="13" xfId="0" applyNumberFormat="1" applyFont="1" applyFill="1" applyBorder="1" applyAlignment="1" applyProtection="1">
      <alignment wrapText="1"/>
      <protection/>
    </xf>
    <xf numFmtId="9" fontId="80" fillId="33" borderId="0" xfId="54" applyFont="1" applyFill="1" applyAlignment="1" applyProtection="1">
      <alignment/>
      <protection/>
    </xf>
    <xf numFmtId="9" fontId="2" fillId="33" borderId="0" xfId="54" applyFont="1" applyFill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 vertical="center" indent="1"/>
      <protection/>
    </xf>
    <xf numFmtId="196" fontId="2" fillId="33" borderId="0" xfId="42" applyNumberFormat="1" applyFont="1" applyFill="1" applyAlignment="1" applyProtection="1">
      <alignment/>
      <protection/>
    </xf>
    <xf numFmtId="189" fontId="2" fillId="33" borderId="0" xfId="54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9" fontId="0" fillId="33" borderId="13" xfId="0" applyNumberFormat="1" applyFont="1" applyFill="1" applyBorder="1" applyAlignment="1" applyProtection="1">
      <alignment vertical="center" wrapText="1"/>
      <protection/>
    </xf>
    <xf numFmtId="9" fontId="80" fillId="33" borderId="0" xfId="54" applyFont="1" applyFill="1" applyAlignment="1" applyProtection="1">
      <alignment horizontal="center"/>
      <protection/>
    </xf>
    <xf numFmtId="9" fontId="2" fillId="33" borderId="0" xfId="54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 vertical="center" indent="1"/>
      <protection/>
    </xf>
    <xf numFmtId="189" fontId="0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right" vertical="center" indent="1"/>
      <protection locked="0"/>
    </xf>
    <xf numFmtId="1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7" fontId="0" fillId="2" borderId="15" xfId="0" applyNumberFormat="1" applyFont="1" applyFill="1" applyBorder="1" applyAlignment="1" applyProtection="1">
      <alignment horizontal="left" vertical="center" wrapText="1"/>
      <protection locked="0"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17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17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17" fontId="8" fillId="0" borderId="0" xfId="0" applyNumberFormat="1" applyFont="1" applyBorder="1" applyAlignment="1" applyProtection="1">
      <alignment horizontal="right" vertical="center" wrapText="1"/>
      <protection locked="0"/>
    </xf>
    <xf numFmtId="196" fontId="0" fillId="0" borderId="0" xfId="42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Font="1" applyFill="1" applyBorder="1" applyAlignment="1" applyProtection="1">
      <alignment horizontal="right" vertical="center" wrapText="1"/>
      <protection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189" fontId="0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78" fillId="33" borderId="13" xfId="0" applyFont="1" applyFill="1" applyBorder="1" applyAlignment="1">
      <alignment horizontal="center" vertical="center" wrapText="1" readingOrder="1"/>
    </xf>
    <xf numFmtId="0" fontId="78" fillId="33" borderId="13" xfId="0" applyFont="1" applyFill="1" applyBorder="1" applyAlignment="1">
      <alignment horizontal="left" vertical="center" wrapText="1" readingOrder="1"/>
    </xf>
    <xf numFmtId="190" fontId="78" fillId="33" borderId="13" xfId="0" applyNumberFormat="1" applyFont="1" applyFill="1" applyBorder="1" applyAlignment="1">
      <alignment horizontal="right" vertical="center" wrapText="1" readingOrder="1"/>
    </xf>
    <xf numFmtId="169" fontId="78" fillId="33" borderId="13" xfId="0" applyNumberFormat="1" applyFont="1" applyFill="1" applyBorder="1" applyAlignment="1">
      <alignment horizontal="right" vertical="center" wrapText="1" readingOrder="1"/>
    </xf>
    <xf numFmtId="10" fontId="78" fillId="33" borderId="13" xfId="0" applyNumberFormat="1" applyFont="1" applyFill="1" applyBorder="1" applyAlignment="1">
      <alignment horizontal="right" vertical="center" wrapText="1" readingOrder="1"/>
    </xf>
    <xf numFmtId="17" fontId="2" fillId="0" borderId="0" xfId="0" applyNumberFormat="1" applyFont="1" applyBorder="1" applyAlignment="1" applyProtection="1">
      <alignment wrapText="1"/>
      <protection/>
    </xf>
    <xf numFmtId="0" fontId="0" fillId="33" borderId="3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189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0" xfId="0" applyNumberFormat="1" applyFont="1" applyAlignment="1" applyProtection="1">
      <alignment wrapText="1"/>
      <protection/>
    </xf>
    <xf numFmtId="9" fontId="0" fillId="33" borderId="0" xfId="54" applyFont="1" applyFill="1" applyAlignment="1">
      <alignment/>
    </xf>
    <xf numFmtId="0" fontId="81" fillId="39" borderId="31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1" fillId="0" borderId="18" xfId="0" applyFont="1" applyBorder="1" applyAlignment="1" applyProtection="1">
      <alignment vertical="top" wrapText="1"/>
      <protection hidden="1"/>
    </xf>
    <xf numFmtId="0" fontId="83" fillId="33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3" fillId="33" borderId="0" xfId="0" applyFont="1" applyFill="1" applyAlignment="1">
      <alignment/>
    </xf>
    <xf numFmtId="0" fontId="8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3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84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>
      <alignment horizontal="center" vertical="top" wrapText="1"/>
    </xf>
    <xf numFmtId="0" fontId="84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84" fillId="33" borderId="31" xfId="0" applyFont="1" applyFill="1" applyBorder="1" applyAlignment="1" applyProtection="1">
      <alignment horizontal="left" vertical="top" wrapText="1"/>
      <protection locked="0"/>
    </xf>
    <xf numFmtId="0" fontId="84" fillId="33" borderId="33" xfId="0" applyFont="1" applyFill="1" applyBorder="1" applyAlignment="1" applyProtection="1">
      <alignment horizontal="left" vertical="top" wrapText="1"/>
      <protection locked="0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84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39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4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43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81" fillId="33" borderId="0" xfId="0" applyFont="1" applyFill="1" applyBorder="1" applyAlignment="1" applyProtection="1">
      <alignment horizontal="left"/>
      <protection locked="0"/>
    </xf>
    <xf numFmtId="0" fontId="84" fillId="33" borderId="0" xfId="0" applyFont="1" applyFill="1" applyBorder="1" applyAlignment="1" applyProtection="1">
      <alignment horizontal="left" vertical="top" wrapText="1"/>
      <protection locked="0"/>
    </xf>
    <xf numFmtId="189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top"/>
    </xf>
    <xf numFmtId="0" fontId="84" fillId="33" borderId="0" xfId="0" applyFont="1" applyFill="1" applyBorder="1" applyAlignment="1" applyProtection="1">
      <alignment horizontal="left" vertical="top"/>
      <protection locked="0"/>
    </xf>
    <xf numFmtId="0" fontId="31" fillId="33" borderId="0" xfId="0" applyFont="1" applyFill="1" applyAlignment="1">
      <alignment horizontal="left" vertical="center"/>
    </xf>
    <xf numFmtId="0" fontId="82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17" fillId="37" borderId="24" xfId="0" applyFont="1" applyFill="1" applyBorder="1" applyAlignment="1" applyProtection="1">
      <alignment horizontal="center" vertical="center" wrapText="1"/>
      <protection/>
    </xf>
    <xf numFmtId="0" fontId="17" fillId="37" borderId="36" xfId="0" applyFont="1" applyFill="1" applyBorder="1" applyAlignment="1" applyProtection="1">
      <alignment horizontal="center" vertical="center" wrapText="1"/>
      <protection/>
    </xf>
    <xf numFmtId="0" fontId="17" fillId="37" borderId="15" xfId="0" applyFont="1" applyFill="1" applyBorder="1" applyAlignment="1" applyProtection="1">
      <alignment horizontal="center" vertical="center" wrapText="1"/>
      <protection/>
    </xf>
    <xf numFmtId="0" fontId="81" fillId="40" borderId="13" xfId="0" applyFont="1" applyFill="1" applyBorder="1" applyAlignment="1" applyProtection="1">
      <alignment horizontal="center" vertical="center"/>
      <protection hidden="1"/>
    </xf>
    <xf numFmtId="0" fontId="85" fillId="0" borderId="10" xfId="0" applyFont="1" applyBorder="1" applyAlignment="1">
      <alignment horizontal="left" vertical="center" wrapText="1" indent="1"/>
    </xf>
    <xf numFmtId="0" fontId="0" fillId="6" borderId="17" xfId="0" applyFont="1" applyFill="1" applyBorder="1" applyAlignment="1">
      <alignment horizontal="center" vertical="center" wrapText="1"/>
    </xf>
    <xf numFmtId="14" fontId="0" fillId="6" borderId="17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left" vertical="center" wrapText="1" indent="1"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189" fontId="0" fillId="0" borderId="17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0" fontId="0" fillId="0" borderId="17" xfId="0" applyNumberFormat="1" applyFont="1" applyFill="1" applyBorder="1" applyAlignment="1" applyProtection="1">
      <alignment horizontal="center" vertical="center"/>
      <protection/>
    </xf>
    <xf numFmtId="1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25" xfId="0" applyNumberFormat="1" applyFont="1" applyFill="1" applyBorder="1" applyAlignment="1" applyProtection="1">
      <alignment horizontal="left" vertical="top" wrapText="1"/>
      <protection locked="0"/>
    </xf>
    <xf numFmtId="0" fontId="0" fillId="2" borderId="26" xfId="0" applyNumberFormat="1" applyFont="1" applyFill="1" applyBorder="1" applyAlignment="1" applyProtection="1">
      <alignment horizontal="left" vertical="top" wrapText="1"/>
      <protection locked="0"/>
    </xf>
    <xf numFmtId="0" fontId="0" fillId="2" borderId="27" xfId="0" applyNumberFormat="1" applyFont="1" applyFill="1" applyBorder="1" applyAlignment="1" applyProtection="1">
      <alignment horizontal="left" vertical="top" wrapText="1"/>
      <protection locked="0"/>
    </xf>
    <xf numFmtId="0" fontId="0" fillId="2" borderId="20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12" xfId="0" applyNumberFormat="1" applyFont="1" applyFill="1" applyBorder="1" applyAlignment="1" applyProtection="1">
      <alignment horizontal="left" vertical="top" wrapText="1"/>
      <protection locked="0"/>
    </xf>
    <xf numFmtId="0" fontId="0" fillId="2" borderId="21" xfId="0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NumberFormat="1" applyFont="1" applyFill="1" applyBorder="1" applyAlignment="1" applyProtection="1">
      <alignment horizontal="left" vertical="top" wrapText="1"/>
      <protection locked="0"/>
    </xf>
    <xf numFmtId="0" fontId="0" fillId="2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25" xfId="0" applyFont="1" applyFill="1" applyBorder="1" applyAlignment="1" applyProtection="1">
      <alignment horizontal="left" vertical="center" wrapText="1"/>
      <protection/>
    </xf>
    <xf numFmtId="0" fontId="4" fillId="37" borderId="26" xfId="0" applyFont="1" applyFill="1" applyBorder="1" applyAlignment="1" applyProtection="1">
      <alignment horizontal="left" vertical="center" wrapText="1"/>
      <protection/>
    </xf>
    <xf numFmtId="0" fontId="4" fillId="37" borderId="27" xfId="0" applyFont="1" applyFill="1" applyBorder="1" applyAlignment="1" applyProtection="1">
      <alignment horizontal="left" vertical="center" wrapText="1"/>
      <protection/>
    </xf>
    <xf numFmtId="0" fontId="0" fillId="2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18" xfId="0" applyNumberFormat="1" applyFont="1" applyFill="1" applyBorder="1" applyAlignment="1" applyProtection="1">
      <alignment horizontal="left" vertical="center"/>
      <protection locked="0"/>
    </xf>
    <xf numFmtId="0" fontId="0" fillId="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horizontal="left" vertical="top" wrapText="1"/>
      <protection locked="0"/>
    </xf>
    <xf numFmtId="0" fontId="0" fillId="2" borderId="18" xfId="0" applyNumberFormat="1" applyFont="1" applyFill="1" applyBorder="1" applyAlignment="1" applyProtection="1">
      <alignment horizontal="left" vertical="top" wrapText="1"/>
      <protection locked="0"/>
    </xf>
    <xf numFmtId="0" fontId="0" fillId="2" borderId="19" xfId="0" applyNumberFormat="1" applyFont="1" applyFill="1" applyBorder="1" applyAlignment="1" applyProtection="1">
      <alignment horizontal="left" vertical="top" wrapText="1"/>
      <protection locked="0"/>
    </xf>
    <xf numFmtId="0" fontId="0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8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189" fontId="20" fillId="33" borderId="17" xfId="0" applyNumberFormat="1" applyFont="1" applyFill="1" applyBorder="1" applyAlignment="1" applyProtection="1">
      <alignment horizontal="right" vertical="center"/>
      <protection/>
    </xf>
    <xf numFmtId="189" fontId="20" fillId="33" borderId="19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196" fontId="0" fillId="2" borderId="17" xfId="42" applyNumberFormat="1" applyFont="1" applyFill="1" applyBorder="1" applyAlignment="1" applyProtection="1">
      <alignment horizontal="right" vertical="center" wrapText="1"/>
      <protection locked="0"/>
    </xf>
    <xf numFmtId="196" fontId="0" fillId="2" borderId="19" xfId="42" applyNumberFormat="1" applyFont="1" applyFill="1" applyBorder="1" applyAlignment="1" applyProtection="1">
      <alignment horizontal="right" vertical="center" wrapText="1"/>
      <protection locked="0"/>
    </xf>
    <xf numFmtId="189" fontId="14" fillId="0" borderId="17" xfId="0" applyNumberFormat="1" applyFont="1" applyFill="1" applyBorder="1" applyAlignment="1" applyProtection="1">
      <alignment horizontal="right" vertical="center"/>
      <protection/>
    </xf>
    <xf numFmtId="189" fontId="1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9" fontId="0" fillId="33" borderId="17" xfId="0" applyNumberFormat="1" applyFont="1" applyFill="1" applyBorder="1" applyAlignment="1" applyProtection="1">
      <alignment vertical="center"/>
      <protection/>
    </xf>
    <xf numFmtId="189" fontId="0" fillId="33" borderId="19" xfId="0" applyNumberFormat="1" applyFont="1" applyFill="1" applyBorder="1" applyAlignment="1" applyProtection="1">
      <alignment vertical="center"/>
      <protection/>
    </xf>
    <xf numFmtId="0" fontId="8" fillId="37" borderId="18" xfId="0" applyNumberFormat="1" applyFont="1" applyFill="1" applyBorder="1" applyAlignment="1" applyProtection="1">
      <alignment horizontal="center" vertical="center"/>
      <protection locked="0"/>
    </xf>
    <xf numFmtId="0" fontId="9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189" fontId="0" fillId="33" borderId="17" xfId="0" applyNumberFormat="1" applyFont="1" applyFill="1" applyBorder="1" applyAlignment="1" applyProtection="1">
      <alignment horizontal="right" vertical="center"/>
      <protection/>
    </xf>
    <xf numFmtId="189" fontId="0" fillId="33" borderId="19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8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89" fontId="0" fillId="2" borderId="45" xfId="0" applyNumberFormat="1" applyFont="1" applyFill="1" applyBorder="1" applyAlignment="1" applyProtection="1">
      <alignment horizontal="right" vertical="center"/>
      <protection locked="0"/>
    </xf>
    <xf numFmtId="189" fontId="0" fillId="2" borderId="19" xfId="0" applyNumberFormat="1" applyFont="1" applyFill="1" applyBorder="1" applyAlignment="1" applyProtection="1">
      <alignment horizontal="right" vertical="center"/>
      <protection locked="0"/>
    </xf>
    <xf numFmtId="189" fontId="0" fillId="2" borderId="17" xfId="0" applyNumberFormat="1" applyFont="1" applyFill="1" applyBorder="1" applyAlignment="1" applyProtection="1">
      <alignment horizontal="right" vertical="center"/>
      <protection locked="0"/>
    </xf>
    <xf numFmtId="189" fontId="0" fillId="0" borderId="13" xfId="0" applyNumberFormat="1" applyFont="1" applyFill="1" applyBorder="1" applyAlignment="1" applyProtection="1">
      <alignment horizontal="center" vertical="center"/>
      <protection/>
    </xf>
    <xf numFmtId="189" fontId="0" fillId="33" borderId="45" xfId="0" applyNumberFormat="1" applyFont="1" applyFill="1" applyBorder="1" applyAlignment="1" applyProtection="1">
      <alignment horizontal="right" vertical="center"/>
      <protection/>
    </xf>
    <xf numFmtId="189" fontId="0" fillId="33" borderId="18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right" vertical="center" wrapText="1"/>
      <protection/>
    </xf>
    <xf numFmtId="189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indent="3"/>
      <protection/>
    </xf>
    <xf numFmtId="0" fontId="8" fillId="0" borderId="32" xfId="0" applyNumberFormat="1" applyFont="1" applyFill="1" applyBorder="1" applyAlignment="1" applyProtection="1">
      <alignment horizontal="left" vertical="center" indent="3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189" fontId="0" fillId="33" borderId="17" xfId="0" applyNumberFormat="1" applyFont="1" applyFill="1" applyBorder="1" applyAlignment="1" applyProtection="1">
      <alignment vertical="center" wrapText="1"/>
      <protection/>
    </xf>
    <xf numFmtId="189" fontId="0" fillId="33" borderId="19" xfId="0" applyNumberFormat="1" applyFont="1" applyFill="1" applyBorder="1" applyAlignment="1" applyProtection="1">
      <alignment vertical="center" wrapText="1"/>
      <protection/>
    </xf>
    <xf numFmtId="189" fontId="19" fillId="33" borderId="17" xfId="0" applyNumberFormat="1" applyFont="1" applyFill="1" applyBorder="1" applyAlignment="1" applyProtection="1">
      <alignment horizontal="right" vertical="center"/>
      <protection/>
    </xf>
    <xf numFmtId="189" fontId="19" fillId="33" borderId="19" xfId="0" applyNumberFormat="1" applyFont="1" applyFill="1" applyBorder="1" applyAlignment="1" applyProtection="1">
      <alignment horizontal="right" vertical="center"/>
      <protection/>
    </xf>
    <xf numFmtId="189" fontId="13" fillId="0" borderId="42" xfId="0" applyNumberFormat="1" applyFont="1" applyFill="1" applyBorder="1" applyAlignment="1" applyProtection="1">
      <alignment horizontal="right" vertical="center"/>
      <protection locked="0"/>
    </xf>
    <xf numFmtId="189" fontId="13" fillId="0" borderId="43" xfId="0" applyNumberFormat="1" applyFont="1" applyFill="1" applyBorder="1" applyAlignment="1" applyProtection="1">
      <alignment horizontal="right" vertical="center"/>
      <protection locked="0"/>
    </xf>
    <xf numFmtId="189" fontId="13" fillId="0" borderId="42" xfId="0" applyNumberFormat="1" applyFont="1" applyFill="1" applyBorder="1" applyAlignment="1" applyProtection="1">
      <alignment horizontal="right" vertical="center"/>
      <protection/>
    </xf>
    <xf numFmtId="189" fontId="13" fillId="0" borderId="43" xfId="0" applyNumberFormat="1" applyFont="1" applyFill="1" applyBorder="1" applyAlignment="1" applyProtection="1">
      <alignment horizontal="right" vertical="center"/>
      <protection/>
    </xf>
    <xf numFmtId="0" fontId="4" fillId="38" borderId="28" xfId="0" applyFont="1" applyFill="1" applyBorder="1" applyAlignment="1" applyProtection="1">
      <alignment horizontal="left" vertical="center" wrapText="1"/>
      <protection/>
    </xf>
    <xf numFmtId="0" fontId="4" fillId="38" borderId="46" xfId="0" applyFont="1" applyFill="1" applyBorder="1" applyAlignment="1" applyProtection="1">
      <alignment horizontal="left" vertical="center" wrapText="1"/>
      <protection/>
    </xf>
    <xf numFmtId="0" fontId="4" fillId="38" borderId="47" xfId="0" applyFont="1" applyFill="1" applyBorder="1" applyAlignment="1" applyProtection="1">
      <alignment horizontal="left" vertical="center" wrapText="1"/>
      <protection/>
    </xf>
    <xf numFmtId="189" fontId="0" fillId="0" borderId="48" xfId="0" applyNumberFormat="1" applyFont="1" applyFill="1" applyBorder="1" applyAlignment="1" applyProtection="1">
      <alignment horizontal="right" vertical="center"/>
      <protection/>
    </xf>
    <xf numFmtId="189" fontId="0" fillId="0" borderId="33" xfId="0" applyNumberFormat="1" applyFont="1" applyFill="1" applyBorder="1" applyAlignment="1" applyProtection="1">
      <alignment horizontal="right" vertical="center"/>
      <protection/>
    </xf>
    <xf numFmtId="189" fontId="0" fillId="2" borderId="17" xfId="0" applyNumberFormat="1" applyFont="1" applyFill="1" applyBorder="1" applyAlignment="1" applyProtection="1">
      <alignment horizontal="right" vertical="center" wrapText="1"/>
      <protection locked="0"/>
    </xf>
    <xf numFmtId="189" fontId="0" fillId="2" borderId="19" xfId="0" applyNumberFormat="1" applyFont="1" applyFill="1" applyBorder="1" applyAlignment="1" applyProtection="1">
      <alignment horizontal="right" vertical="center" wrapText="1"/>
      <protection locked="0"/>
    </xf>
    <xf numFmtId="196" fontId="0" fillId="0" borderId="17" xfId="42" applyNumberFormat="1" applyFont="1" applyFill="1" applyBorder="1" applyAlignment="1" applyProtection="1">
      <alignment horizontal="right" vertical="center" wrapText="1"/>
      <protection/>
    </xf>
    <xf numFmtId="196" fontId="0" fillId="0" borderId="19" xfId="42" applyNumberFormat="1" applyFont="1" applyFill="1" applyBorder="1" applyAlignment="1" applyProtection="1">
      <alignment horizontal="right" vertical="center" wrapText="1"/>
      <protection/>
    </xf>
    <xf numFmtId="204" fontId="8" fillId="0" borderId="17" xfId="0" applyNumberFormat="1" applyFont="1" applyFill="1" applyBorder="1" applyAlignment="1" applyProtection="1">
      <alignment horizontal="center" vertical="center"/>
      <protection/>
    </xf>
    <xf numFmtId="204" fontId="8" fillId="0" borderId="18" xfId="0" applyNumberFormat="1" applyFont="1" applyFill="1" applyBorder="1" applyAlignment="1" applyProtection="1">
      <alignment horizontal="center" vertical="center"/>
      <protection/>
    </xf>
    <xf numFmtId="204" fontId="8" fillId="0" borderId="19" xfId="0" applyNumberFormat="1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 applyProtection="1">
      <alignment horizontal="center" vertical="top" wrapText="1"/>
      <protection locked="0"/>
    </xf>
    <xf numFmtId="0" fontId="0" fillId="2" borderId="37" xfId="0" applyFont="1" applyFill="1" applyBorder="1" applyAlignment="1" applyProtection="1">
      <alignment horizontal="center" vertical="top" wrapText="1"/>
      <protection locked="0"/>
    </xf>
    <xf numFmtId="0" fontId="0" fillId="2" borderId="38" xfId="0" applyFont="1" applyFill="1" applyBorder="1" applyAlignment="1" applyProtection="1">
      <alignment horizontal="center" vertical="top" wrapText="1"/>
      <protection locked="0"/>
    </xf>
    <xf numFmtId="0" fontId="0" fillId="2" borderId="34" xfId="0" applyFont="1" applyFill="1" applyBorder="1" applyAlignment="1" applyProtection="1">
      <alignment horizontal="center" vertical="top" wrapText="1"/>
      <protection locked="0"/>
    </xf>
    <xf numFmtId="0" fontId="0" fillId="2" borderId="30" xfId="0" applyFont="1" applyFill="1" applyBorder="1" applyAlignment="1" applyProtection="1">
      <alignment horizontal="center" vertical="top" wrapText="1"/>
      <protection locked="0"/>
    </xf>
    <xf numFmtId="0" fontId="0" fillId="2" borderId="35" xfId="0" applyFont="1" applyFill="1" applyBorder="1" applyAlignment="1" applyProtection="1">
      <alignment horizontal="center" vertical="top" wrapText="1"/>
      <protection locked="0"/>
    </xf>
    <xf numFmtId="0" fontId="4" fillId="38" borderId="25" xfId="0" applyFont="1" applyFill="1" applyBorder="1" applyAlignment="1" applyProtection="1">
      <alignment horizontal="left" vertical="center" wrapText="1"/>
      <protection locked="0"/>
    </xf>
    <xf numFmtId="0" fontId="4" fillId="38" borderId="26" xfId="0" applyFont="1" applyFill="1" applyBorder="1" applyAlignment="1" applyProtection="1">
      <alignment horizontal="left" vertical="center" wrapText="1"/>
      <protection locked="0"/>
    </xf>
    <xf numFmtId="0" fontId="4" fillId="38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189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89" fontId="20" fillId="33" borderId="17" xfId="0" applyNumberFormat="1" applyFont="1" applyFill="1" applyBorder="1" applyAlignment="1" applyProtection="1">
      <alignment horizontal="right" wrapText="1"/>
      <protection/>
    </xf>
    <xf numFmtId="189" fontId="20" fillId="33" borderId="19" xfId="0" applyNumberFormat="1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89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89" fontId="0" fillId="0" borderId="13" xfId="0" applyNumberFormat="1" applyFont="1" applyFill="1" applyBorder="1" applyAlignment="1" applyProtection="1" quotePrefix="1">
      <alignment horizontal="left" vertical="center" wrapText="1" indent="2"/>
      <protection/>
    </xf>
    <xf numFmtId="189" fontId="0" fillId="0" borderId="18" xfId="0" applyNumberFormat="1" applyFont="1" applyFill="1" applyBorder="1" applyAlignment="1" applyProtection="1" quotePrefix="1">
      <alignment horizontal="left" vertical="center" wrapText="1" indent="2"/>
      <protection/>
    </xf>
    <xf numFmtId="189" fontId="0" fillId="0" borderId="19" xfId="0" applyNumberFormat="1" applyFont="1" applyFill="1" applyBorder="1" applyAlignment="1" applyProtection="1" quotePrefix="1">
      <alignment horizontal="left" vertical="center" wrapText="1" indent="2"/>
      <protection/>
    </xf>
    <xf numFmtId="189" fontId="0" fillId="0" borderId="17" xfId="0" applyNumberFormat="1" applyFont="1" applyFill="1" applyBorder="1" applyAlignment="1" applyProtection="1" quotePrefix="1">
      <alignment vertical="center" wrapText="1"/>
      <protection locked="0"/>
    </xf>
    <xf numFmtId="189" fontId="0" fillId="0" borderId="18" xfId="0" applyNumberFormat="1" applyFont="1" applyFill="1" applyBorder="1" applyAlignment="1" applyProtection="1" quotePrefix="1">
      <alignment vertical="center" wrapText="1"/>
      <protection locked="0"/>
    </xf>
    <xf numFmtId="189" fontId="0" fillId="0" borderId="19" xfId="0" applyNumberFormat="1" applyFont="1" applyFill="1" applyBorder="1" applyAlignment="1" applyProtection="1" quotePrefix="1">
      <alignment vertical="center" wrapText="1"/>
      <protection locked="0"/>
    </xf>
    <xf numFmtId="189" fontId="0" fillId="0" borderId="13" xfId="0" applyNumberFormat="1" applyFont="1" applyBorder="1" applyAlignment="1" applyProtection="1" quotePrefix="1">
      <alignment horizontal="left" vertical="center" wrapText="1" indent="2"/>
      <protection locked="0"/>
    </xf>
    <xf numFmtId="189" fontId="0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189" fontId="0" fillId="0" borderId="13" xfId="0" applyNumberFormat="1" applyFont="1" applyFill="1" applyBorder="1" applyAlignment="1" applyProtection="1" quotePrefix="1">
      <alignment horizontal="left" vertical="center" wrapText="1" indent="2"/>
      <protection locked="0"/>
    </xf>
    <xf numFmtId="0" fontId="4" fillId="38" borderId="46" xfId="0" applyFont="1" applyFill="1" applyBorder="1" applyAlignment="1" applyProtection="1">
      <alignment horizontal="left" vertical="center" wrapText="1"/>
      <protection locked="0"/>
    </xf>
    <xf numFmtId="0" fontId="4" fillId="38" borderId="47" xfId="0" applyFont="1" applyFill="1" applyBorder="1" applyAlignment="1" applyProtection="1">
      <alignment horizontal="left" vertical="center" wrapText="1"/>
      <protection locked="0"/>
    </xf>
    <xf numFmtId="189" fontId="0" fillId="0" borderId="13" xfId="0" applyNumberFormat="1" applyFont="1" applyFill="1" applyBorder="1" applyAlignment="1" applyProtection="1">
      <alignment horizontal="left" vertical="center" wrapText="1"/>
      <protection/>
    </xf>
    <xf numFmtId="189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189" fontId="0" fillId="0" borderId="13" xfId="0" applyNumberFormat="1" applyFont="1" applyBorder="1" applyAlignment="1" applyProtection="1" quotePrefix="1">
      <alignment horizontal="left" vertical="center" wrapText="1"/>
      <protection locked="0"/>
    </xf>
    <xf numFmtId="189" fontId="0" fillId="0" borderId="17" xfId="0" applyNumberFormat="1" applyFont="1" applyBorder="1" applyAlignment="1" applyProtection="1" quotePrefix="1">
      <alignment vertical="center" wrapText="1"/>
      <protection locked="0"/>
    </xf>
    <xf numFmtId="189" fontId="0" fillId="0" borderId="18" xfId="0" applyNumberFormat="1" applyFont="1" applyBorder="1" applyAlignment="1" applyProtection="1" quotePrefix="1">
      <alignment vertical="center" wrapText="1"/>
      <protection locked="0"/>
    </xf>
    <xf numFmtId="189" fontId="0" fillId="0" borderId="19" xfId="0" applyNumberFormat="1" applyFont="1" applyBorder="1" applyAlignment="1" applyProtection="1" quotePrefix="1">
      <alignment vertical="center" wrapText="1"/>
      <protection locked="0"/>
    </xf>
    <xf numFmtId="189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7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9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8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86" fillId="36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Fill="1" applyBorder="1" applyAlignment="1" applyProtection="1">
      <alignment horizontal="center" vertical="center"/>
      <protection/>
    </xf>
    <xf numFmtId="0" fontId="8" fillId="37" borderId="19" xfId="0" applyNumberFormat="1" applyFont="1" applyFill="1" applyBorder="1" applyAlignment="1" applyProtection="1">
      <alignment horizontal="center" vertical="center"/>
      <protection locked="0"/>
    </xf>
    <xf numFmtId="189" fontId="8" fillId="0" borderId="0" xfId="0" applyNumberFormat="1" applyFont="1" applyBorder="1" applyAlignment="1" applyProtection="1">
      <alignment horizontal="left" vertical="center" wrapText="1"/>
      <protection/>
    </xf>
    <xf numFmtId="189" fontId="0" fillId="0" borderId="0" xfId="0" applyNumberFormat="1" applyFont="1" applyBorder="1" applyAlignment="1" applyProtection="1">
      <alignment horizontal="right" wrapText="1"/>
      <protection locked="0"/>
    </xf>
    <xf numFmtId="189" fontId="0" fillId="33" borderId="13" xfId="0" applyNumberFormat="1" applyFont="1" applyFill="1" applyBorder="1" applyAlignment="1" applyProtection="1">
      <alignment horizontal="right" vertical="center" wrapText="1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/>
    </xf>
    <xf numFmtId="189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6" borderId="34" xfId="0" applyFont="1" applyFill="1" applyBorder="1" applyAlignment="1">
      <alignment horizontal="center" vertical="top" wrapText="1"/>
    </xf>
    <xf numFmtId="0" fontId="0" fillId="6" borderId="35" xfId="0" applyFont="1" applyFill="1" applyBorder="1" applyAlignment="1">
      <alignment horizontal="center" vertical="top" wrapText="1"/>
    </xf>
    <xf numFmtId="0" fontId="81" fillId="40" borderId="49" xfId="0" applyFont="1" applyFill="1" applyBorder="1" applyAlignment="1" applyProtection="1">
      <alignment horizontal="left"/>
      <protection locked="0"/>
    </xf>
    <xf numFmtId="0" fontId="81" fillId="40" borderId="50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6" borderId="42" xfId="0" applyFont="1" applyFill="1" applyBorder="1" applyAlignment="1">
      <alignment horizontal="center" vertical="top" wrapText="1"/>
    </xf>
    <xf numFmtId="0" fontId="0" fillId="6" borderId="43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center" wrapText="1"/>
    </xf>
    <xf numFmtId="0" fontId="81" fillId="40" borderId="49" xfId="0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81" fillId="40" borderId="51" xfId="0" applyFont="1" applyFill="1" applyBorder="1" applyAlignment="1" applyProtection="1">
      <alignment horizontal="left"/>
      <protection hidden="1"/>
    </xf>
    <xf numFmtId="0" fontId="0" fillId="33" borderId="41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81" fillId="40" borderId="51" xfId="0" applyFont="1" applyFill="1" applyBorder="1" applyAlignment="1" applyProtection="1">
      <alignment horizontal="left"/>
      <protection locked="0"/>
    </xf>
    <xf numFmtId="0" fontId="81" fillId="40" borderId="49" xfId="0" applyFont="1" applyFill="1" applyBorder="1" applyAlignment="1" applyProtection="1">
      <alignment horizontal="center"/>
      <protection hidden="1"/>
    </xf>
    <xf numFmtId="0" fontId="0" fillId="33" borderId="48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52" xfId="0" applyFont="1" applyFill="1" applyBorder="1" applyAlignment="1">
      <alignment horizontal="center" vertical="top" wrapText="1"/>
    </xf>
    <xf numFmtId="0" fontId="17" fillId="37" borderId="53" xfId="0" applyFont="1" applyFill="1" applyBorder="1" applyAlignment="1" applyProtection="1">
      <alignment horizontal="center" vertical="center" wrapText="1"/>
      <protection/>
    </xf>
    <xf numFmtId="0" fontId="17" fillId="37" borderId="54" xfId="0" applyFont="1" applyFill="1" applyBorder="1" applyAlignment="1" applyProtection="1">
      <alignment horizontal="center" vertical="center" wrapText="1"/>
      <protection/>
    </xf>
    <xf numFmtId="0" fontId="17" fillId="37" borderId="29" xfId="0" applyFont="1" applyFill="1" applyBorder="1" applyAlignment="1" applyProtection="1">
      <alignment horizontal="center" vertical="center" wrapText="1"/>
      <protection/>
    </xf>
    <xf numFmtId="0" fontId="17" fillId="37" borderId="32" xfId="0" applyFont="1" applyFill="1" applyBorder="1" applyAlignment="1" applyProtection="1">
      <alignment horizontal="center" vertical="center" wrapText="1"/>
      <protection/>
    </xf>
    <xf numFmtId="0" fontId="17" fillId="37" borderId="39" xfId="0" applyFont="1" applyFill="1" applyBorder="1" applyAlignment="1" applyProtection="1">
      <alignment horizontal="center" vertical="center" wrapText="1"/>
      <protection/>
    </xf>
    <xf numFmtId="0" fontId="17" fillId="37" borderId="40" xfId="0" applyFont="1" applyFill="1" applyBorder="1" applyAlignment="1" applyProtection="1">
      <alignment horizontal="center" vertical="center" wrapText="1"/>
      <protection/>
    </xf>
    <xf numFmtId="0" fontId="17" fillId="37" borderId="26" xfId="0" applyFont="1" applyFill="1" applyBorder="1" applyAlignment="1" applyProtection="1">
      <alignment horizontal="center" vertical="center" wrapText="1"/>
      <protection/>
    </xf>
    <xf numFmtId="0" fontId="17" fillId="37" borderId="27" xfId="0" applyFont="1" applyFill="1" applyBorder="1" applyAlignment="1" applyProtection="1">
      <alignment horizontal="center" vertical="center" wrapText="1"/>
      <protection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17" fillId="37" borderId="12" xfId="0" applyFont="1" applyFill="1" applyBorder="1" applyAlignment="1" applyProtection="1">
      <alignment horizontal="center" vertical="center" wrapText="1"/>
      <protection/>
    </xf>
    <xf numFmtId="0" fontId="17" fillId="37" borderId="11" xfId="0" applyFont="1" applyFill="1" applyBorder="1" applyAlignment="1" applyProtection="1">
      <alignment horizontal="center" vertical="center" wrapText="1"/>
      <protection/>
    </xf>
    <xf numFmtId="0" fontId="17" fillId="37" borderId="22" xfId="0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81" fillId="40" borderId="55" xfId="0" applyFont="1" applyFill="1" applyBorder="1" applyAlignment="1" applyProtection="1">
      <alignment horizontal="center"/>
      <protection hidden="1"/>
    </xf>
    <xf numFmtId="0" fontId="81" fillId="40" borderId="56" xfId="0" applyFont="1" applyFill="1" applyBorder="1" applyAlignment="1" applyProtection="1">
      <alignment horizontal="center"/>
      <protection hidden="1"/>
    </xf>
    <xf numFmtId="0" fontId="81" fillId="40" borderId="57" xfId="0" applyFont="1" applyFill="1" applyBorder="1" applyAlignment="1" applyProtection="1">
      <alignment horizontal="center"/>
      <protection hidden="1"/>
    </xf>
    <xf numFmtId="0" fontId="81" fillId="40" borderId="58" xfId="0" applyFont="1" applyFill="1" applyBorder="1" applyAlignment="1" applyProtection="1">
      <alignment horizontal="center" vertical="center"/>
      <protection hidden="1"/>
    </xf>
    <xf numFmtId="0" fontId="81" fillId="40" borderId="48" xfId="0" applyFont="1" applyFill="1" applyBorder="1" applyAlignment="1" applyProtection="1">
      <alignment horizontal="center" vertical="center"/>
      <protection hidden="1"/>
    </xf>
    <xf numFmtId="0" fontId="81" fillId="40" borderId="53" xfId="0" applyFont="1" applyFill="1" applyBorder="1" applyAlignment="1" applyProtection="1">
      <alignment horizontal="center" vertical="center"/>
      <protection hidden="1"/>
    </xf>
    <xf numFmtId="0" fontId="81" fillId="40" borderId="26" xfId="0" applyFont="1" applyFill="1" applyBorder="1" applyAlignment="1" applyProtection="1">
      <alignment horizontal="center" vertical="center"/>
      <protection hidden="1"/>
    </xf>
    <xf numFmtId="0" fontId="81" fillId="40" borderId="54" xfId="0" applyFont="1" applyFill="1" applyBorder="1" applyAlignment="1" applyProtection="1">
      <alignment horizontal="center" vertical="center"/>
      <protection hidden="1"/>
    </xf>
    <xf numFmtId="0" fontId="81" fillId="40" borderId="29" xfId="0" applyFont="1" applyFill="1" applyBorder="1" applyAlignment="1" applyProtection="1">
      <alignment horizontal="center" vertical="center"/>
      <protection hidden="1"/>
    </xf>
    <xf numFmtId="0" fontId="81" fillId="40" borderId="0" xfId="0" applyFont="1" applyFill="1" applyBorder="1" applyAlignment="1" applyProtection="1">
      <alignment horizontal="center" vertical="center"/>
      <protection hidden="1"/>
    </xf>
    <xf numFmtId="0" fontId="81" fillId="40" borderId="32" xfId="0" applyFont="1" applyFill="1" applyBorder="1" applyAlignment="1" applyProtection="1">
      <alignment horizontal="center" vertical="center"/>
      <protection hidden="1"/>
    </xf>
    <xf numFmtId="0" fontId="81" fillId="40" borderId="34" xfId="0" applyFont="1" applyFill="1" applyBorder="1" applyAlignment="1" applyProtection="1">
      <alignment horizontal="center" vertical="center"/>
      <protection hidden="1"/>
    </xf>
    <xf numFmtId="0" fontId="81" fillId="40" borderId="30" xfId="0" applyFont="1" applyFill="1" applyBorder="1" applyAlignment="1" applyProtection="1">
      <alignment horizontal="center" vertical="center"/>
      <protection hidden="1"/>
    </xf>
    <xf numFmtId="0" fontId="81" fillId="40" borderId="35" xfId="0" applyFont="1" applyFill="1" applyBorder="1" applyAlignment="1" applyProtection="1">
      <alignment horizontal="center" vertical="center"/>
      <protection hidden="1"/>
    </xf>
    <xf numFmtId="0" fontId="17" fillId="37" borderId="34" xfId="0" applyFont="1" applyFill="1" applyBorder="1" applyAlignment="1" applyProtection="1">
      <alignment horizontal="center" vertical="center" wrapText="1"/>
      <protection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35" xfId="0" applyFont="1" applyFill="1" applyBorder="1" applyAlignment="1" applyProtection="1">
      <alignment horizontal="center" vertical="center" wrapText="1"/>
      <protection/>
    </xf>
    <xf numFmtId="0" fontId="17" fillId="37" borderId="59" xfId="0" applyFont="1" applyFill="1" applyBorder="1" applyAlignment="1" applyProtection="1">
      <alignment horizontal="center" vertical="center" wrapText="1"/>
      <protection/>
    </xf>
    <xf numFmtId="0" fontId="17" fillId="37" borderId="14" xfId="0" applyFont="1" applyFill="1" applyBorder="1" applyAlignment="1" applyProtection="1">
      <alignment horizontal="center" vertical="center" wrapText="1"/>
      <protection/>
    </xf>
    <xf numFmtId="0" fontId="17" fillId="37" borderId="60" xfId="0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10" fontId="0" fillId="33" borderId="17" xfId="0" applyNumberFormat="1" applyFont="1" applyFill="1" applyBorder="1" applyAlignment="1" applyProtection="1">
      <alignment horizontal="center" vertical="center"/>
      <protection/>
    </xf>
    <xf numFmtId="10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189" fontId="0" fillId="33" borderId="17" xfId="0" applyNumberFormat="1" applyFont="1" applyFill="1" applyBorder="1" applyAlignment="1" applyProtection="1">
      <alignment horizontal="center" vertical="center"/>
      <protection/>
    </xf>
    <xf numFmtId="189" fontId="0" fillId="33" borderId="19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202" fontId="6" fillId="0" borderId="0" xfId="0" applyNumberFormat="1" applyFont="1" applyFill="1" applyAlignment="1">
      <alignment horizontal="left"/>
    </xf>
    <xf numFmtId="213" fontId="17" fillId="33" borderId="0" xfId="0" applyNumberFormat="1" applyFont="1" applyFill="1" applyAlignment="1">
      <alignment horizontal="center"/>
    </xf>
    <xf numFmtId="213" fontId="6" fillId="0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Programme Budget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675"/>
          <c:w val="0.913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DATA!$S$5:$S$21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DATA!$S$28:$S$42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DATA!$K$55:$K$71</c:f>
              <c:numCache>
                <c:ptCount val="17"/>
                <c:pt idx="0">
                  <c:v>7000000</c:v>
                </c:pt>
                <c:pt idx="1">
                  <c:v>7000000</c:v>
                </c:pt>
                <c:pt idx="2">
                  <c:v>7000000</c:v>
                </c:pt>
                <c:pt idx="3">
                  <c:v>7000000</c:v>
                </c:pt>
                <c:pt idx="4">
                  <c:v>7000000</c:v>
                </c:pt>
                <c:pt idx="5">
                  <c:v>7000000</c:v>
                </c:pt>
                <c:pt idx="6">
                  <c:v>7000000</c:v>
                </c:pt>
                <c:pt idx="7">
                  <c:v>7000000</c:v>
                </c:pt>
                <c:pt idx="8">
                  <c:v>7000000</c:v>
                </c:pt>
                <c:pt idx="9">
                  <c:v>7000000</c:v>
                </c:pt>
                <c:pt idx="10">
                  <c:v>7000000</c:v>
                </c:pt>
                <c:pt idx="11">
                  <c:v>7000000</c:v>
                </c:pt>
                <c:pt idx="12">
                  <c:v>7000000</c:v>
                </c:pt>
                <c:pt idx="13">
                  <c:v>7000000</c:v>
                </c:pt>
                <c:pt idx="14">
                  <c:v>7000000</c:v>
                </c:pt>
                <c:pt idx="15">
                  <c:v>7000000</c:v>
                </c:pt>
                <c:pt idx="16">
                  <c:v>7000000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DATA!$W$51</c:f>
              <c:strCache>
                <c:ptCount val="1"/>
                <c:pt idx="0">
                  <c:v>Project grant including co-financing - €0 (0 projects)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DATA!$L$55:$L$71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4076587"/>
        <c:axId val="61144964"/>
      </c:scatterChart>
      <c:valAx>
        <c:axId val="44076587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44964"/>
        <c:crosses val="autoZero"/>
        <c:crossBetween val="midCat"/>
        <c:dispUnits/>
        <c:majorUnit val="182"/>
      </c:valAx>
      <c:valAx>
        <c:axId val="611449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4407658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425"/>
          <c:y val="0.9365"/>
          <c:w val="0.8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B)'!$E$47:$M$47</c:f>
        </c:strRef>
      </c:tx>
      <c:layout>
        <c:manualLayout>
          <c:xMode val="factor"/>
          <c:yMode val="factor"/>
          <c:x val="0.001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45"/>
          <c:y val="0.06775"/>
          <c:w val="0.8675"/>
          <c:h val="0.7875"/>
        </c:manualLayout>
      </c:layout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DATA!$L$5:$L$21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DATA!$L$28:$L$42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DATA!$E$55:$E$71</c:f>
              <c:numCache>
                <c:ptCount val="17"/>
                <c:pt idx="0">
                  <c:v>3823529.411764706</c:v>
                </c:pt>
                <c:pt idx="1">
                  <c:v>3823529.411764706</c:v>
                </c:pt>
                <c:pt idx="2">
                  <c:v>3823529.411764706</c:v>
                </c:pt>
                <c:pt idx="3">
                  <c:v>3823529.411764706</c:v>
                </c:pt>
                <c:pt idx="4">
                  <c:v>3823529.411764706</c:v>
                </c:pt>
                <c:pt idx="5">
                  <c:v>3823529.411764706</c:v>
                </c:pt>
                <c:pt idx="6">
                  <c:v>3823529.411764706</c:v>
                </c:pt>
                <c:pt idx="7">
                  <c:v>3823529.411764706</c:v>
                </c:pt>
                <c:pt idx="8">
                  <c:v>3823529.411764706</c:v>
                </c:pt>
                <c:pt idx="9">
                  <c:v>3823529.411764706</c:v>
                </c:pt>
                <c:pt idx="10">
                  <c:v>3823529.411764706</c:v>
                </c:pt>
                <c:pt idx="11">
                  <c:v>3823529.411764706</c:v>
                </c:pt>
                <c:pt idx="12">
                  <c:v>3823529.411764706</c:v>
                </c:pt>
                <c:pt idx="13">
                  <c:v>3823529.411764706</c:v>
                </c:pt>
                <c:pt idx="14">
                  <c:v>3823529.411764706</c:v>
                </c:pt>
                <c:pt idx="15">
                  <c:v>3823529.411764706</c:v>
                </c:pt>
                <c:pt idx="16">
                  <c:v>3823529.411764706</c:v>
                </c:pt>
              </c:numCache>
            </c:numRef>
          </c:yVal>
          <c:smooth val="0"/>
        </c:ser>
        <c:axId val="13433765"/>
        <c:axId val="53795022"/>
      </c:scatterChart>
      <c:valAx>
        <c:axId val="13433765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 val="autoZero"/>
        <c:crossBetween val="midCat"/>
        <c:dispUnits/>
        <c:majorUnit val="182"/>
      </c:val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134337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9355"/>
          <c:w val="0.39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B)'!$E$76:$M$76</c:f>
        </c:strRef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35"/>
          <c:y val="0.08525"/>
          <c:w val="0.865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DATA!$M$5:$M$21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DATA!$M$28:$M$42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DATA!$E$55:$E$71</c:f>
              <c:numCache>
                <c:ptCount val="17"/>
                <c:pt idx="0">
                  <c:v>3823529.411764706</c:v>
                </c:pt>
                <c:pt idx="1">
                  <c:v>3823529.411764706</c:v>
                </c:pt>
                <c:pt idx="2">
                  <c:v>3823529.411764706</c:v>
                </c:pt>
                <c:pt idx="3">
                  <c:v>3823529.411764706</c:v>
                </c:pt>
                <c:pt idx="4">
                  <c:v>3823529.411764706</c:v>
                </c:pt>
                <c:pt idx="5">
                  <c:v>3823529.411764706</c:v>
                </c:pt>
                <c:pt idx="6">
                  <c:v>3823529.411764706</c:v>
                </c:pt>
                <c:pt idx="7">
                  <c:v>3823529.411764706</c:v>
                </c:pt>
                <c:pt idx="8">
                  <c:v>3823529.411764706</c:v>
                </c:pt>
                <c:pt idx="9">
                  <c:v>3823529.411764706</c:v>
                </c:pt>
                <c:pt idx="10">
                  <c:v>3823529.411764706</c:v>
                </c:pt>
                <c:pt idx="11">
                  <c:v>3823529.411764706</c:v>
                </c:pt>
                <c:pt idx="12">
                  <c:v>3823529.411764706</c:v>
                </c:pt>
                <c:pt idx="13">
                  <c:v>3823529.411764706</c:v>
                </c:pt>
                <c:pt idx="14">
                  <c:v>3823529.411764706</c:v>
                </c:pt>
                <c:pt idx="15">
                  <c:v>3823529.411764706</c:v>
                </c:pt>
                <c:pt idx="16">
                  <c:v>3823529.411764706</c:v>
                </c:pt>
              </c:numCache>
            </c:numRef>
          </c:yVal>
          <c:smooth val="0"/>
        </c:ser>
        <c:axId val="14393151"/>
        <c:axId val="62429496"/>
      </c:scatterChart>
      <c:valAx>
        <c:axId val="14393151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 val="autoZero"/>
        <c:crossBetween val="midCat"/>
        <c:dispUnits/>
        <c:majorUnit val="182"/>
      </c:valAx>
      <c:valAx>
        <c:axId val="6242949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14393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75"/>
          <c:y val="0.937"/>
          <c:w val="0.396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B)'!$E$99:$M$99</c:f>
        </c:strRef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425"/>
          <c:y val="0.08075"/>
          <c:w val="0.86425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DATA!$N$5:$N$21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DATA!$F$55:$F$71</c:f>
              <c:numCache>
                <c:ptCount val="17"/>
                <c:pt idx="0">
                  <c:v>1682352.9411764706</c:v>
                </c:pt>
                <c:pt idx="1">
                  <c:v>1682352.9411764706</c:v>
                </c:pt>
                <c:pt idx="2">
                  <c:v>1682352.9411764706</c:v>
                </c:pt>
                <c:pt idx="3">
                  <c:v>1682352.9411764706</c:v>
                </c:pt>
                <c:pt idx="4">
                  <c:v>1682352.9411764706</c:v>
                </c:pt>
                <c:pt idx="5">
                  <c:v>1682352.9411764706</c:v>
                </c:pt>
                <c:pt idx="6">
                  <c:v>1682352.9411764706</c:v>
                </c:pt>
                <c:pt idx="7">
                  <c:v>1682352.9411764706</c:v>
                </c:pt>
                <c:pt idx="8">
                  <c:v>1682352.9411764706</c:v>
                </c:pt>
                <c:pt idx="9">
                  <c:v>1682352.9411764706</c:v>
                </c:pt>
                <c:pt idx="10">
                  <c:v>1682352.9411764706</c:v>
                </c:pt>
                <c:pt idx="11">
                  <c:v>1682352.9411764706</c:v>
                </c:pt>
                <c:pt idx="12">
                  <c:v>1682352.9411764706</c:v>
                </c:pt>
                <c:pt idx="13">
                  <c:v>1682352.9411764706</c:v>
                </c:pt>
                <c:pt idx="14">
                  <c:v>1682352.9411764706</c:v>
                </c:pt>
                <c:pt idx="15">
                  <c:v>1682352.9411764706</c:v>
                </c:pt>
                <c:pt idx="16">
                  <c:v>1682352.9411764706</c:v>
                </c:pt>
              </c:numCache>
            </c:numRef>
          </c:yVal>
          <c:smooth val="0"/>
        </c:ser>
        <c:axId val="24994553"/>
        <c:axId val="23624386"/>
      </c:scatterChart>
      <c:valAx>
        <c:axId val="24994553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crossBetween val="midCat"/>
        <c:dispUnits/>
        <c:majorUnit val="182"/>
      </c:val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249945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25"/>
          <c:y val="0.9345"/>
          <c:w val="0.395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B)'!$E$147:$M$147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DATA!$P$5:$P$21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DATA!$P$28:$P$42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DATA!$H$55:$H$71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1292883"/>
        <c:axId val="34527084"/>
      </c:scatterChart>
      <c:valAx>
        <c:axId val="11292883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crossBetween val="midCat"/>
        <c:dispUnits/>
        <c:majorUnit val="182"/>
      </c:val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112928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B)'!$E$171:$M$171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DATA!$Q$5:$Q$21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DATA!$Q$28:$Q$42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DATA!$I$55:$I$71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2308301"/>
        <c:axId val="45230390"/>
      </c:scatterChart>
      <c:valAx>
        <c:axId val="42308301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 val="autoZero"/>
        <c:crossBetween val="midCat"/>
        <c:dispUnits/>
        <c:majorUnit val="182"/>
      </c:val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423083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 Proposed (Part B)'!$E$123:$M$123</c:f>
        </c:strRef>
      </c:tx>
      <c:layout>
        <c:manualLayout>
          <c:xMode val="factor"/>
          <c:yMode val="factor"/>
          <c:x val="-0.02125"/>
          <c:y val="-0.0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076"/>
          <c:w val="0.90325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v>Incurred Expenditure</c:v>
          </c:tx>
          <c:spPr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DATA!$B$5:$B$21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DATA!$O$5:$O$21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Pre-financing</c:v>
          </c:tx>
          <c:spPr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DATA!$B$28:$B$42</c:f>
              <c:strCache>
                <c:ptCount val="15"/>
                <c:pt idx="0">
                  <c:v>43040</c:v>
                </c:pt>
                <c:pt idx="1">
                  <c:v>43221</c:v>
                </c:pt>
                <c:pt idx="2">
                  <c:v>43405</c:v>
                </c:pt>
                <c:pt idx="3">
                  <c:v>43586</c:v>
                </c:pt>
                <c:pt idx="4">
                  <c:v>43770</c:v>
                </c:pt>
                <c:pt idx="5">
                  <c:v>43952</c:v>
                </c:pt>
                <c:pt idx="6">
                  <c:v>44136</c:v>
                </c:pt>
                <c:pt idx="7">
                  <c:v>44317</c:v>
                </c:pt>
                <c:pt idx="8">
                  <c:v>44501</c:v>
                </c:pt>
                <c:pt idx="9">
                  <c:v>44682</c:v>
                </c:pt>
                <c:pt idx="10">
                  <c:v>44866</c:v>
                </c:pt>
                <c:pt idx="11">
                  <c:v>45047</c:v>
                </c:pt>
                <c:pt idx="12">
                  <c:v>45231</c:v>
                </c:pt>
                <c:pt idx="13">
                  <c:v>45413</c:v>
                </c:pt>
                <c:pt idx="14">
                  <c:v>45597</c:v>
                </c:pt>
              </c:strCache>
            </c:strRef>
          </c:xVal>
          <c:yVal>
            <c:numRef>
              <c:f>DATA!$O$28:$O$42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Programme Budget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DATA!$C$55:$C$71</c:f>
              <c:strCache>
                <c:ptCount val="17"/>
                <c:pt idx="0">
                  <c:v>42745</c:v>
                </c:pt>
                <c:pt idx="1">
                  <c:v>42917</c:v>
                </c:pt>
                <c:pt idx="2">
                  <c:v>43101</c:v>
                </c:pt>
                <c:pt idx="3">
                  <c:v>43282</c:v>
                </c:pt>
                <c:pt idx="4">
                  <c:v>43466</c:v>
                </c:pt>
                <c:pt idx="5">
                  <c:v>43647</c:v>
                </c:pt>
                <c:pt idx="6">
                  <c:v>43831</c:v>
                </c:pt>
                <c:pt idx="7">
                  <c:v>44013</c:v>
                </c:pt>
                <c:pt idx="8">
                  <c:v>44197</c:v>
                </c:pt>
                <c:pt idx="9">
                  <c:v>44378</c:v>
                </c:pt>
                <c:pt idx="10">
                  <c:v>44562</c:v>
                </c:pt>
                <c:pt idx="11">
                  <c:v>44743</c:v>
                </c:pt>
                <c:pt idx="12">
                  <c:v>44927</c:v>
                </c:pt>
                <c:pt idx="13">
                  <c:v>45108</c:v>
                </c:pt>
                <c:pt idx="14">
                  <c:v>45292</c:v>
                </c:pt>
                <c:pt idx="15">
                  <c:v>45474</c:v>
                </c:pt>
                <c:pt idx="16">
                  <c:v>45658</c:v>
                </c:pt>
              </c:strCache>
            </c:strRef>
          </c:xVal>
          <c:yVal>
            <c:numRef>
              <c:f>DATA!$G$55:$G$71</c:f>
              <c:numCache>
                <c:ptCount val="17"/>
                <c:pt idx="0">
                  <c:v>1200000</c:v>
                </c:pt>
                <c:pt idx="1">
                  <c:v>1200000</c:v>
                </c:pt>
                <c:pt idx="2">
                  <c:v>1200000</c:v>
                </c:pt>
                <c:pt idx="3">
                  <c:v>1200000</c:v>
                </c:pt>
                <c:pt idx="4">
                  <c:v>1200000</c:v>
                </c:pt>
                <c:pt idx="5">
                  <c:v>1200000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1200000</c:v>
                </c:pt>
                <c:pt idx="13">
                  <c:v>1200000</c:v>
                </c:pt>
                <c:pt idx="14">
                  <c:v>1200000</c:v>
                </c:pt>
                <c:pt idx="15">
                  <c:v>1200000</c:v>
                </c:pt>
                <c:pt idx="16">
                  <c:v>1200000</c:v>
                </c:pt>
              </c:numCache>
            </c:numRef>
          </c:yVal>
          <c:smooth val="0"/>
        </c:ser>
        <c:axId val="4420327"/>
        <c:axId val="39782944"/>
      </c:scatterChart>
      <c:valAx>
        <c:axId val="4420327"/>
        <c:scaling>
          <c:orientation val="minMax"/>
          <c:max val="45657"/>
          <c:min val="42736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crossBetween val="midCat"/>
        <c:dispUnits/>
        <c:majorUnit val="182"/>
      </c:val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44203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935"/>
          <c:w val="0.395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1" name="TextBox1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2" name="TextBox2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3" name="TextBox3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4" name="TextBox4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5" name="TextBox5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6" name="TextBox6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7" name="TextBox7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8" name="TextBox8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9" name="TextBox9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10" name="TextBox10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11</xdr:col>
      <xdr:colOff>581025</xdr:colOff>
      <xdr:row>65</xdr:row>
      <xdr:rowOff>0</xdr:rowOff>
    </xdr:to>
    <xdr:sp>
      <xdr:nvSpPr>
        <xdr:cNvPr id="11" name="TextBox11" hidden="1"/>
        <xdr:cNvSpPr>
          <a:spLocks/>
        </xdr:cNvSpPr>
      </xdr:nvSpPr>
      <xdr:spPr>
        <a:xfrm>
          <a:off x="3543300" y="17145000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65</xdr:row>
      <xdr:rowOff>0</xdr:rowOff>
    </xdr:from>
    <xdr:to>
      <xdr:col>12</xdr:col>
      <xdr:colOff>152400</xdr:colOff>
      <xdr:row>65</xdr:row>
      <xdr:rowOff>0</xdr:rowOff>
    </xdr:to>
    <xdr:sp>
      <xdr:nvSpPr>
        <xdr:cNvPr id="12" name="TextBox12" hidden="1"/>
        <xdr:cNvSpPr>
          <a:spLocks/>
        </xdr:cNvSpPr>
      </xdr:nvSpPr>
      <xdr:spPr>
        <a:xfrm>
          <a:off x="762000" y="17145000"/>
          <a:ext cx="937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65</xdr:row>
      <xdr:rowOff>0</xdr:rowOff>
    </xdr:from>
    <xdr:to>
      <xdr:col>12</xdr:col>
      <xdr:colOff>152400</xdr:colOff>
      <xdr:row>65</xdr:row>
      <xdr:rowOff>0</xdr:rowOff>
    </xdr:to>
    <xdr:sp>
      <xdr:nvSpPr>
        <xdr:cNvPr id="13" name="TextBox13" hidden="1"/>
        <xdr:cNvSpPr>
          <a:spLocks/>
        </xdr:cNvSpPr>
      </xdr:nvSpPr>
      <xdr:spPr>
        <a:xfrm>
          <a:off x="762000" y="17145000"/>
          <a:ext cx="937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5</xdr:row>
      <xdr:rowOff>28575</xdr:rowOff>
    </xdr:from>
    <xdr:to>
      <xdr:col>12</xdr:col>
      <xdr:colOff>390525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66825" y="561975"/>
        <a:ext cx="10153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114300</xdr:colOff>
      <xdr:row>46</xdr:row>
      <xdr:rowOff>38100</xdr:rowOff>
    </xdr:from>
    <xdr:to>
      <xdr:col>12</xdr:col>
      <xdr:colOff>314325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323975" y="8467725"/>
        <a:ext cx="10020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57150</xdr:colOff>
      <xdr:row>73</xdr:row>
      <xdr:rowOff>95250</xdr:rowOff>
    </xdr:from>
    <xdr:to>
      <xdr:col>12</xdr:col>
      <xdr:colOff>390525</xdr:colOff>
      <xdr:row>79</xdr:row>
      <xdr:rowOff>3419475</xdr:rowOff>
    </xdr:to>
    <xdr:graphicFrame>
      <xdr:nvGraphicFramePr>
        <xdr:cNvPr id="3" name="Chart 2"/>
        <xdr:cNvGraphicFramePr/>
      </xdr:nvGraphicFramePr>
      <xdr:xfrm>
        <a:off x="1266825" y="17268825"/>
        <a:ext cx="1015365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</xdr:col>
      <xdr:colOff>123825</xdr:colOff>
      <xdr:row>98</xdr:row>
      <xdr:rowOff>9525</xdr:rowOff>
    </xdr:from>
    <xdr:to>
      <xdr:col>12</xdr:col>
      <xdr:colOff>333375</xdr:colOff>
      <xdr:row>102</xdr:row>
      <xdr:rowOff>3000375</xdr:rowOff>
    </xdr:to>
    <xdr:graphicFrame>
      <xdr:nvGraphicFramePr>
        <xdr:cNvPr id="4" name="Chart 2"/>
        <xdr:cNvGraphicFramePr/>
      </xdr:nvGraphicFramePr>
      <xdr:xfrm>
        <a:off x="942975" y="26660475"/>
        <a:ext cx="10420350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</xdr:col>
      <xdr:colOff>209550</xdr:colOff>
      <xdr:row>121</xdr:row>
      <xdr:rowOff>142875</xdr:rowOff>
    </xdr:from>
    <xdr:to>
      <xdr:col>12</xdr:col>
      <xdr:colOff>409575</xdr:colOff>
      <xdr:row>121</xdr:row>
      <xdr:rowOff>142875</xdr:rowOff>
    </xdr:to>
    <xdr:graphicFrame>
      <xdr:nvGraphicFramePr>
        <xdr:cNvPr id="5" name="Chart 2"/>
        <xdr:cNvGraphicFramePr/>
      </xdr:nvGraphicFramePr>
      <xdr:xfrm>
        <a:off x="1028700" y="36461700"/>
        <a:ext cx="10410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</xdr:col>
      <xdr:colOff>276225</xdr:colOff>
      <xdr:row>121</xdr:row>
      <xdr:rowOff>142875</xdr:rowOff>
    </xdr:from>
    <xdr:to>
      <xdr:col>12</xdr:col>
      <xdr:colOff>447675</xdr:colOff>
      <xdr:row>121</xdr:row>
      <xdr:rowOff>142875</xdr:rowOff>
    </xdr:to>
    <xdr:graphicFrame>
      <xdr:nvGraphicFramePr>
        <xdr:cNvPr id="6" name="Chart 2"/>
        <xdr:cNvGraphicFramePr/>
      </xdr:nvGraphicFramePr>
      <xdr:xfrm>
        <a:off x="1095375" y="36461700"/>
        <a:ext cx="10382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</xdr:col>
      <xdr:colOff>247650</xdr:colOff>
      <xdr:row>121</xdr:row>
      <xdr:rowOff>133350</xdr:rowOff>
    </xdr:from>
    <xdr:to>
      <xdr:col>12</xdr:col>
      <xdr:colOff>400050</xdr:colOff>
      <xdr:row>127</xdr:row>
      <xdr:rowOff>552450</xdr:rowOff>
    </xdr:to>
    <xdr:graphicFrame>
      <xdr:nvGraphicFramePr>
        <xdr:cNvPr id="7" name="Chart 2"/>
        <xdr:cNvGraphicFramePr/>
      </xdr:nvGraphicFramePr>
      <xdr:xfrm>
        <a:off x="1066800" y="36452175"/>
        <a:ext cx="10363200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1</xdr:row>
      <xdr:rowOff>152400</xdr:rowOff>
    </xdr:from>
    <xdr:to>
      <xdr:col>8</xdr:col>
      <xdr:colOff>895350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816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fs2\FMO$\Work%20in%20progress%20FMO%20TEAM%20FOLDERS\Finance%20team\FM%202014-21\Disbursement%20FM14-21\BTO\BTO%20-%20RO-DIN-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O"/>
      <sheetName val="Accoun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contracts_grants/info_contracts/inforeuro/index_en.cfm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66"/>
  <sheetViews>
    <sheetView showGridLines="0" zoomScale="85" zoomScaleNormal="85" zoomScaleSheetLayoutView="100" zoomScalePageLayoutView="0" workbookViewId="0" topLeftCell="A37">
      <selection activeCell="L40" sqref="L40"/>
    </sheetView>
  </sheetViews>
  <sheetFormatPr defaultColWidth="0" defaultRowHeight="3.75" customHeight="1" zeroHeight="1"/>
  <cols>
    <col min="1" max="1" width="9.7109375" style="128" customWidth="1"/>
    <col min="2" max="2" width="2.28125" style="128" customWidth="1"/>
    <col min="3" max="3" width="40.7109375" style="129" customWidth="1"/>
    <col min="4" max="5" width="10.00390625" style="128" customWidth="1"/>
    <col min="6" max="6" width="10.421875" style="128" customWidth="1"/>
    <col min="7" max="9" width="10.00390625" style="128" customWidth="1"/>
    <col min="10" max="10" width="10.421875" style="128" customWidth="1"/>
    <col min="11" max="11" width="10.00390625" style="128" customWidth="1"/>
    <col min="12" max="12" width="16.140625" style="128" customWidth="1"/>
    <col min="13" max="13" width="2.28125" style="128" customWidth="1"/>
    <col min="14" max="15" width="9.7109375" style="128" customWidth="1"/>
    <col min="16" max="16" width="9.7109375" style="128" hidden="1" customWidth="1"/>
    <col min="17" max="17" width="9.8515625" style="128" hidden="1" customWidth="1"/>
    <col min="18" max="19" width="0" style="128" hidden="1" customWidth="1"/>
    <col min="20" max="16384" width="9.7109375" style="128" hidden="1" customWidth="1"/>
  </cols>
  <sheetData>
    <row r="1" spans="2:13" ht="35.25" customHeight="1">
      <c r="B1" s="436" t="str">
        <f>IF('2. Incurred (Part A)'!$O$27=1,"Interim financial report EEA Financial Mechanisms 2014 - 2021",(IF('2. Incurred (Part A)'!$O$27=0,"Interim financial report Norwegian Financial Mechanisms 2014 - 2021","Interim financial report
EEA and Norwegian Financial Mechanisms 2014 - 2021")))</f>
        <v>Interim financial report EEA Financial Mechanisms 2014 - 2021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ht="12" customHeight="1" thickBot="1"/>
    <row r="3" spans="2:14" ht="18">
      <c r="B3" s="458" t="s">
        <v>0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60"/>
      <c r="N3" s="130"/>
    </row>
    <row r="4" spans="2:14" ht="3.75" customHeight="1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4"/>
    </row>
    <row r="5" spans="2:14" s="139" customFormat="1" ht="15" customHeight="1">
      <c r="B5" s="135"/>
      <c r="C5" s="1" t="s">
        <v>1</v>
      </c>
      <c r="D5" s="471" t="str">
        <f>Input!C2</f>
        <v>xxxxx</v>
      </c>
      <c r="E5" s="472"/>
      <c r="F5" s="136"/>
      <c r="G5" s="136"/>
      <c r="H5" s="136"/>
      <c r="I5" s="136"/>
      <c r="J5" s="136"/>
      <c r="K5" s="136"/>
      <c r="L5" s="136"/>
      <c r="M5" s="137"/>
      <c r="N5" s="138"/>
    </row>
    <row r="6" spans="2:14" ht="3.75" customHeight="1">
      <c r="B6" s="140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34"/>
    </row>
    <row r="7" spans="2:14" s="139" customFormat="1" ht="30" customHeight="1">
      <c r="B7" s="135"/>
      <c r="C7" s="1" t="s">
        <v>2</v>
      </c>
      <c r="D7" s="443" t="str">
        <f>Input!C4</f>
        <v>xxxxxxx</v>
      </c>
      <c r="E7" s="444"/>
      <c r="F7" s="444"/>
      <c r="G7" s="444"/>
      <c r="H7" s="444"/>
      <c r="I7" s="444"/>
      <c r="J7" s="444"/>
      <c r="K7" s="444"/>
      <c r="L7" s="445"/>
      <c r="M7" s="137"/>
      <c r="N7" s="138"/>
    </row>
    <row r="8" spans="2:14" ht="3.75" customHeight="1">
      <c r="B8" s="140"/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34"/>
    </row>
    <row r="9" spans="2:17" ht="15" customHeight="1">
      <c r="B9" s="140"/>
      <c r="C9" s="2" t="s">
        <v>133</v>
      </c>
      <c r="D9" s="471" t="str">
        <f>Input!C6</f>
        <v>xxxxxx</v>
      </c>
      <c r="E9" s="472"/>
      <c r="F9" s="142"/>
      <c r="G9" s="142"/>
      <c r="H9" s="142"/>
      <c r="I9" s="142"/>
      <c r="J9" s="142"/>
      <c r="K9" s="142"/>
      <c r="L9" s="142"/>
      <c r="M9" s="143"/>
      <c r="N9" s="145"/>
      <c r="O9" s="145"/>
      <c r="P9" s="145"/>
      <c r="Q9" s="145"/>
    </row>
    <row r="10" spans="2:17" ht="3.75" customHeight="1">
      <c r="B10" s="140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3"/>
      <c r="N10" s="145"/>
      <c r="O10" s="145"/>
      <c r="P10" s="145"/>
      <c r="Q10" s="145"/>
    </row>
    <row r="11" spans="2:17" ht="15" customHeight="1">
      <c r="B11" s="140"/>
      <c r="C11" s="2" t="s">
        <v>3</v>
      </c>
      <c r="D11" s="438">
        <f>Input!C8</f>
        <v>7000000</v>
      </c>
      <c r="E11" s="439"/>
      <c r="F11" s="142"/>
      <c r="G11" s="142"/>
      <c r="H11" s="142"/>
      <c r="I11" s="144"/>
      <c r="J11" s="144"/>
      <c r="K11" s="440"/>
      <c r="L11" s="440"/>
      <c r="M11" s="143"/>
      <c r="N11" s="145"/>
      <c r="O11" s="145"/>
      <c r="P11" s="145"/>
      <c r="Q11" s="145"/>
    </row>
    <row r="12" spans="2:17" ht="3.75" customHeight="1">
      <c r="B12" s="140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45"/>
      <c r="O12" s="145"/>
      <c r="P12" s="145"/>
      <c r="Q12" s="145"/>
    </row>
    <row r="13" spans="2:14" ht="3.75" customHeight="1">
      <c r="B13" s="140"/>
      <c r="C13" s="141"/>
      <c r="D13" s="142"/>
      <c r="E13" s="142"/>
      <c r="F13" s="142"/>
      <c r="G13" s="142"/>
      <c r="H13" s="142"/>
      <c r="I13" s="144"/>
      <c r="J13" s="144"/>
      <c r="K13" s="440"/>
      <c r="L13" s="440"/>
      <c r="M13" s="143"/>
      <c r="N13" s="134"/>
    </row>
    <row r="14" spans="2:17" ht="15" customHeight="1">
      <c r="B14" s="140"/>
      <c r="C14" s="2" t="s">
        <v>4</v>
      </c>
      <c r="D14" s="441">
        <f>Input!C10</f>
        <v>0.85</v>
      </c>
      <c r="E14" s="442"/>
      <c r="F14" s="142"/>
      <c r="G14" s="142"/>
      <c r="H14" s="142"/>
      <c r="I14" s="146"/>
      <c r="J14" s="146"/>
      <c r="K14" s="440"/>
      <c r="L14" s="440"/>
      <c r="M14" s="143"/>
      <c r="N14" s="145"/>
      <c r="O14" s="147"/>
      <c r="P14" s="147"/>
      <c r="Q14" s="147"/>
    </row>
    <row r="15" spans="2:17" ht="3.75" customHeight="1">
      <c r="B15" s="140"/>
      <c r="C15" s="141"/>
      <c r="D15" s="142"/>
      <c r="E15" s="142"/>
      <c r="F15" s="142"/>
      <c r="G15" s="142"/>
      <c r="H15" s="142"/>
      <c r="I15" s="144"/>
      <c r="J15" s="144"/>
      <c r="K15" s="440"/>
      <c r="L15" s="440"/>
      <c r="M15" s="143"/>
      <c r="N15" s="145"/>
      <c r="O15" s="147"/>
      <c r="P15" s="147"/>
      <c r="Q15" s="147"/>
    </row>
    <row r="16" spans="2:17" ht="15" customHeight="1">
      <c r="B16" s="140"/>
      <c r="C16" s="2" t="s">
        <v>5</v>
      </c>
      <c r="D16" s="438">
        <f>D14*D11</f>
        <v>5950000</v>
      </c>
      <c r="E16" s="439"/>
      <c r="F16" s="142"/>
      <c r="G16" s="142"/>
      <c r="H16" s="142"/>
      <c r="I16" s="144"/>
      <c r="J16" s="144"/>
      <c r="K16" s="440"/>
      <c r="L16" s="440"/>
      <c r="M16" s="143"/>
      <c r="N16" s="145"/>
      <c r="O16" s="147"/>
      <c r="P16" s="147"/>
      <c r="Q16" s="147"/>
    </row>
    <row r="17" spans="2:14" s="139" customFormat="1" ht="3.75" customHeight="1">
      <c r="B17" s="135"/>
      <c r="C17" s="148"/>
      <c r="D17" s="149"/>
      <c r="E17" s="149"/>
      <c r="F17" s="150"/>
      <c r="G17" s="150"/>
      <c r="H17" s="150"/>
      <c r="I17" s="150"/>
      <c r="J17" s="150"/>
      <c r="K17" s="150"/>
      <c r="L17" s="150"/>
      <c r="M17" s="137"/>
      <c r="N17" s="151"/>
    </row>
    <row r="18" spans="2:17" ht="15" customHeight="1">
      <c r="B18" s="140"/>
      <c r="C18" s="2" t="s">
        <v>6</v>
      </c>
      <c r="D18" s="438" t="str">
        <f>Input!C12</f>
        <v>10/12/2016</v>
      </c>
      <c r="E18" s="439"/>
      <c r="F18" s="142"/>
      <c r="G18" s="172"/>
      <c r="H18" s="172"/>
      <c r="I18" s="2" t="s">
        <v>7</v>
      </c>
      <c r="J18" s="144"/>
      <c r="K18" s="438" t="str">
        <f>Input!J12</f>
        <v>31/12/2024</v>
      </c>
      <c r="L18" s="439"/>
      <c r="M18" s="143"/>
      <c r="N18" s="145"/>
      <c r="O18" s="147"/>
      <c r="P18" s="147"/>
      <c r="Q18" s="147"/>
    </row>
    <row r="19" spans="2:17" ht="3.75" customHeight="1" thickBot="1">
      <c r="B19" s="152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145"/>
      <c r="O19" s="147"/>
      <c r="P19" s="147"/>
      <c r="Q19" s="147"/>
    </row>
    <row r="20" spans="2:17" ht="18">
      <c r="B20" s="458" t="s">
        <v>8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60"/>
      <c r="N20" s="145"/>
      <c r="O20" s="147"/>
      <c r="P20" s="147"/>
      <c r="Q20" s="156"/>
    </row>
    <row r="21" spans="2:13" ht="3.75" customHeight="1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</row>
    <row r="22" spans="2:19" s="139" customFormat="1" ht="30" customHeight="1">
      <c r="B22" s="135"/>
      <c r="C22" s="1" t="s">
        <v>9</v>
      </c>
      <c r="D22" s="465"/>
      <c r="E22" s="466"/>
      <c r="F22" s="466"/>
      <c r="G22" s="466"/>
      <c r="H22" s="466"/>
      <c r="I22" s="466"/>
      <c r="J22" s="466"/>
      <c r="K22" s="466"/>
      <c r="L22" s="467"/>
      <c r="M22" s="137"/>
      <c r="S22" s="157"/>
    </row>
    <row r="23" spans="2:13" ht="3.75" customHeight="1">
      <c r="B23" s="14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2:13" s="139" customFormat="1" ht="15" customHeight="1">
      <c r="B24" s="135"/>
      <c r="C24" s="1" t="s">
        <v>10</v>
      </c>
      <c r="D24" s="468"/>
      <c r="E24" s="469"/>
      <c r="F24" s="469"/>
      <c r="G24" s="469"/>
      <c r="H24" s="469"/>
      <c r="I24" s="469"/>
      <c r="J24" s="469"/>
      <c r="K24" s="469"/>
      <c r="L24" s="470"/>
      <c r="M24" s="137"/>
    </row>
    <row r="25" spans="2:13" s="139" customFormat="1" ht="15" customHeight="1">
      <c r="B25" s="135"/>
      <c r="C25" s="1" t="s">
        <v>11</v>
      </c>
      <c r="D25" s="468"/>
      <c r="E25" s="469"/>
      <c r="F25" s="469"/>
      <c r="G25" s="469"/>
      <c r="H25" s="469"/>
      <c r="I25" s="469"/>
      <c r="J25" s="469"/>
      <c r="K25" s="469"/>
      <c r="L25" s="470"/>
      <c r="M25" s="137"/>
    </row>
    <row r="26" spans="2:13" ht="3.75" customHeight="1">
      <c r="B26" s="140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2:13" s="139" customFormat="1" ht="45" customHeight="1">
      <c r="B27" s="135"/>
      <c r="C27" s="1" t="s">
        <v>12</v>
      </c>
      <c r="D27" s="465"/>
      <c r="E27" s="466"/>
      <c r="F27" s="466"/>
      <c r="G27" s="466"/>
      <c r="H27" s="466"/>
      <c r="I27" s="466"/>
      <c r="J27" s="466"/>
      <c r="K27" s="466"/>
      <c r="L27" s="467"/>
      <c r="M27" s="137"/>
    </row>
    <row r="28" spans="2:13" ht="3.75" customHeight="1">
      <c r="B28" s="140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2:13" ht="15" customHeight="1">
      <c r="B29" s="140"/>
      <c r="C29" s="2" t="s">
        <v>13</v>
      </c>
      <c r="D29" s="461"/>
      <c r="E29" s="462"/>
      <c r="F29" s="462"/>
      <c r="G29" s="463"/>
      <c r="H29" s="142"/>
      <c r="I29" s="142"/>
      <c r="J29" s="142"/>
      <c r="K29" s="142"/>
      <c r="L29" s="142"/>
      <c r="M29" s="143"/>
    </row>
    <row r="30" spans="2:13" ht="15" customHeight="1">
      <c r="B30" s="140"/>
      <c r="C30" s="2" t="s">
        <v>14</v>
      </c>
      <c r="D30" s="461"/>
      <c r="E30" s="462"/>
      <c r="F30" s="462"/>
      <c r="G30" s="463"/>
      <c r="H30" s="142"/>
      <c r="I30" s="142"/>
      <c r="J30" s="142"/>
      <c r="K30" s="142"/>
      <c r="L30" s="142"/>
      <c r="M30" s="143"/>
    </row>
    <row r="31" spans="2:13" ht="15" customHeight="1">
      <c r="B31" s="140"/>
      <c r="C31" s="2" t="s">
        <v>15</v>
      </c>
      <c r="D31" s="461"/>
      <c r="E31" s="462"/>
      <c r="F31" s="462"/>
      <c r="G31" s="463"/>
      <c r="H31" s="142"/>
      <c r="I31" s="142"/>
      <c r="J31" s="142"/>
      <c r="K31" s="142"/>
      <c r="L31" s="142"/>
      <c r="M31" s="143"/>
    </row>
    <row r="32" spans="2:13" ht="11.25" customHeight="1">
      <c r="B32" s="140"/>
      <c r="C32" s="144"/>
      <c r="D32" s="158"/>
      <c r="E32" s="158"/>
      <c r="F32" s="158"/>
      <c r="G32" s="158"/>
      <c r="H32" s="142"/>
      <c r="I32" s="142"/>
      <c r="J32" s="142"/>
      <c r="K32" s="142"/>
      <c r="L32" s="142"/>
      <c r="M32" s="143"/>
    </row>
    <row r="33" spans="2:13" ht="12.75">
      <c r="B33" s="159"/>
      <c r="C33" s="473" t="s">
        <v>16</v>
      </c>
      <c r="D33" s="473"/>
      <c r="E33" s="473"/>
      <c r="F33" s="473"/>
      <c r="G33" s="473"/>
      <c r="H33" s="473"/>
      <c r="I33" s="473"/>
      <c r="J33" s="473"/>
      <c r="K33" s="473"/>
      <c r="L33" s="473"/>
      <c r="M33" s="143"/>
    </row>
    <row r="34" spans="2:13" ht="3.75" customHeight="1"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2:13" s="139" customFormat="1" ht="90" customHeight="1">
      <c r="B35" s="135"/>
      <c r="C35" s="464" t="s">
        <v>17</v>
      </c>
      <c r="D35" s="464"/>
      <c r="E35" s="464"/>
      <c r="F35" s="464"/>
      <c r="G35" s="464"/>
      <c r="H35" s="464"/>
      <c r="I35" s="464"/>
      <c r="J35" s="464"/>
      <c r="K35" s="464"/>
      <c r="L35" s="464"/>
      <c r="M35" s="137"/>
    </row>
    <row r="36" spans="2:13" s="139" customFormat="1" ht="15" customHeight="1">
      <c r="B36" s="135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37"/>
    </row>
    <row r="37" spans="2:13" s="139" customFormat="1" ht="15" customHeight="1" thickBot="1">
      <c r="B37" s="135"/>
      <c r="C37" s="7" t="s">
        <v>18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37"/>
    </row>
    <row r="38" spans="2:13" s="139" customFormat="1" ht="15" customHeight="1">
      <c r="B38" s="135"/>
      <c r="C38" s="446" t="s">
        <v>19</v>
      </c>
      <c r="D38" s="447"/>
      <c r="E38" s="447"/>
      <c r="F38" s="447"/>
      <c r="G38" s="447"/>
      <c r="H38" s="447"/>
      <c r="I38" s="447"/>
      <c r="J38" s="447"/>
      <c r="K38" s="448"/>
      <c r="L38" s="149"/>
      <c r="M38" s="137"/>
    </row>
    <row r="39" spans="2:13" s="139" customFormat="1" ht="15" customHeight="1">
      <c r="B39" s="135"/>
      <c r="C39" s="449"/>
      <c r="D39" s="450"/>
      <c r="E39" s="450"/>
      <c r="F39" s="450"/>
      <c r="G39" s="450"/>
      <c r="H39" s="450"/>
      <c r="I39" s="450"/>
      <c r="J39" s="450"/>
      <c r="K39" s="451"/>
      <c r="L39" s="149"/>
      <c r="M39" s="137"/>
    </row>
    <row r="40" spans="2:13" s="139" customFormat="1" ht="15" customHeight="1">
      <c r="B40" s="135"/>
      <c r="C40" s="449"/>
      <c r="D40" s="450"/>
      <c r="E40" s="450"/>
      <c r="F40" s="450"/>
      <c r="G40" s="450"/>
      <c r="H40" s="450"/>
      <c r="I40" s="450"/>
      <c r="J40" s="450"/>
      <c r="K40" s="451"/>
      <c r="L40" s="149"/>
      <c r="M40" s="137"/>
    </row>
    <row r="41" spans="2:13" s="139" customFormat="1" ht="15" customHeight="1">
      <c r="B41" s="135"/>
      <c r="C41" s="449"/>
      <c r="D41" s="450"/>
      <c r="E41" s="450"/>
      <c r="F41" s="450"/>
      <c r="G41" s="450"/>
      <c r="H41" s="450"/>
      <c r="I41" s="450"/>
      <c r="J41" s="450"/>
      <c r="K41" s="451"/>
      <c r="L41" s="149"/>
      <c r="M41" s="137"/>
    </row>
    <row r="42" spans="2:13" s="139" customFormat="1" ht="15" customHeight="1">
      <c r="B42" s="135"/>
      <c r="C42" s="449"/>
      <c r="D42" s="450"/>
      <c r="E42" s="450"/>
      <c r="F42" s="450"/>
      <c r="G42" s="450"/>
      <c r="H42" s="450"/>
      <c r="I42" s="450"/>
      <c r="J42" s="450"/>
      <c r="K42" s="451"/>
      <c r="L42" s="149"/>
      <c r="M42" s="137"/>
    </row>
    <row r="43" spans="2:13" s="139" customFormat="1" ht="15" customHeight="1">
      <c r="B43" s="135"/>
      <c r="C43" s="449"/>
      <c r="D43" s="450"/>
      <c r="E43" s="450"/>
      <c r="F43" s="450"/>
      <c r="G43" s="450"/>
      <c r="H43" s="450"/>
      <c r="I43" s="450"/>
      <c r="J43" s="450"/>
      <c r="K43" s="451"/>
      <c r="L43" s="149"/>
      <c r="M43" s="137"/>
    </row>
    <row r="44" spans="2:13" s="139" customFormat="1" ht="15" customHeight="1" thickBot="1">
      <c r="B44" s="135"/>
      <c r="C44" s="452"/>
      <c r="D44" s="453"/>
      <c r="E44" s="453"/>
      <c r="F44" s="453"/>
      <c r="G44" s="453"/>
      <c r="H44" s="453"/>
      <c r="I44" s="453"/>
      <c r="J44" s="453"/>
      <c r="K44" s="454"/>
      <c r="L44" s="149"/>
      <c r="M44" s="137"/>
    </row>
    <row r="45" spans="2:13" s="139" customFormat="1" ht="15" customHeight="1">
      <c r="B45" s="135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37"/>
    </row>
    <row r="46" spans="2:13" s="139" customFormat="1" ht="25.5" customHeight="1">
      <c r="B46" s="135"/>
      <c r="C46" s="149"/>
      <c r="D46" s="149"/>
      <c r="E46" s="149"/>
      <c r="F46" s="149"/>
      <c r="G46" s="160" t="s">
        <v>20</v>
      </c>
      <c r="H46" s="455" t="s">
        <v>21</v>
      </c>
      <c r="I46" s="455"/>
      <c r="J46" s="455"/>
      <c r="K46" s="455"/>
      <c r="L46" s="149"/>
      <c r="M46" s="137"/>
    </row>
    <row r="47" spans="2:13" s="139" customFormat="1" ht="45" customHeight="1">
      <c r="B47" s="135"/>
      <c r="C47" s="443" t="s">
        <v>22</v>
      </c>
      <c r="D47" s="444"/>
      <c r="E47" s="444"/>
      <c r="F47" s="445"/>
      <c r="G47" s="161"/>
      <c r="H47" s="456"/>
      <c r="I47" s="456"/>
      <c r="J47" s="456"/>
      <c r="K47" s="457"/>
      <c r="L47" s="149"/>
      <c r="M47" s="137"/>
    </row>
    <row r="48" spans="2:13" s="139" customFormat="1" ht="45" customHeight="1">
      <c r="B48" s="135"/>
      <c r="C48" s="443" t="s">
        <v>23</v>
      </c>
      <c r="D48" s="444"/>
      <c r="E48" s="444"/>
      <c r="F48" s="445"/>
      <c r="G48" s="162"/>
      <c r="H48" s="456"/>
      <c r="I48" s="456"/>
      <c r="J48" s="456"/>
      <c r="K48" s="457"/>
      <c r="L48" s="149"/>
      <c r="M48" s="137"/>
    </row>
    <row r="49" spans="2:13" s="139" customFormat="1" ht="45" customHeight="1">
      <c r="B49" s="135"/>
      <c r="C49" s="443" t="s">
        <v>24</v>
      </c>
      <c r="D49" s="444"/>
      <c r="E49" s="444"/>
      <c r="F49" s="445"/>
      <c r="G49" s="162"/>
      <c r="H49" s="474"/>
      <c r="I49" s="456"/>
      <c r="J49" s="456"/>
      <c r="K49" s="457"/>
      <c r="L49" s="149"/>
      <c r="M49" s="137"/>
    </row>
    <row r="50" spans="2:13" s="139" customFormat="1" ht="45" customHeight="1">
      <c r="B50" s="135"/>
      <c r="C50" s="443" t="s">
        <v>25</v>
      </c>
      <c r="D50" s="444"/>
      <c r="E50" s="444"/>
      <c r="F50" s="445"/>
      <c r="G50" s="162"/>
      <c r="H50" s="456"/>
      <c r="I50" s="456"/>
      <c r="J50" s="456"/>
      <c r="K50" s="457"/>
      <c r="L50" s="149"/>
      <c r="M50" s="137"/>
    </row>
    <row r="51" spans="2:13" s="139" customFormat="1" ht="45" customHeight="1">
      <c r="B51" s="135"/>
      <c r="C51" s="443" t="s">
        <v>26</v>
      </c>
      <c r="D51" s="444"/>
      <c r="E51" s="444"/>
      <c r="F51" s="445"/>
      <c r="G51" s="162"/>
      <c r="H51" s="456"/>
      <c r="I51" s="456"/>
      <c r="J51" s="456"/>
      <c r="K51" s="457"/>
      <c r="L51" s="149"/>
      <c r="M51" s="137"/>
    </row>
    <row r="52" spans="2:13" s="139" customFormat="1" ht="45" customHeight="1">
      <c r="B52" s="135"/>
      <c r="C52" s="443" t="s">
        <v>27</v>
      </c>
      <c r="D52" s="444"/>
      <c r="E52" s="444"/>
      <c r="F52" s="445"/>
      <c r="G52" s="162"/>
      <c r="H52" s="456"/>
      <c r="I52" s="456"/>
      <c r="J52" s="456"/>
      <c r="K52" s="457"/>
      <c r="L52" s="149"/>
      <c r="M52" s="137"/>
    </row>
    <row r="53" spans="2:13" s="139" customFormat="1" ht="45" customHeight="1">
      <c r="B53" s="135"/>
      <c r="C53" s="443" t="s">
        <v>28</v>
      </c>
      <c r="D53" s="444"/>
      <c r="E53" s="444"/>
      <c r="F53" s="445"/>
      <c r="G53" s="162"/>
      <c r="H53" s="456"/>
      <c r="I53" s="456"/>
      <c r="J53" s="456"/>
      <c r="K53" s="457"/>
      <c r="L53" s="149"/>
      <c r="M53" s="137"/>
    </row>
    <row r="54" spans="2:13" s="139" customFormat="1" ht="45" customHeight="1">
      <c r="B54" s="135"/>
      <c r="C54" s="443" t="s">
        <v>29</v>
      </c>
      <c r="D54" s="444"/>
      <c r="E54" s="444"/>
      <c r="F54" s="445"/>
      <c r="G54" s="162"/>
      <c r="H54" s="456"/>
      <c r="I54" s="456"/>
      <c r="J54" s="456"/>
      <c r="K54" s="457"/>
      <c r="L54" s="163"/>
      <c r="M54" s="137"/>
    </row>
    <row r="55" spans="2:13" s="139" customFormat="1" ht="48.75" customHeight="1">
      <c r="B55" s="135"/>
      <c r="C55" s="443" t="s">
        <v>207</v>
      </c>
      <c r="D55" s="444"/>
      <c r="E55" s="444"/>
      <c r="F55" s="445"/>
      <c r="G55" s="162"/>
      <c r="H55" s="456"/>
      <c r="I55" s="456"/>
      <c r="J55" s="456"/>
      <c r="K55" s="457"/>
      <c r="L55" s="163"/>
      <c r="M55" s="137"/>
    </row>
    <row r="56" spans="2:13" s="139" customFormat="1" ht="10.5" customHeight="1">
      <c r="B56" s="135"/>
      <c r="C56" s="141"/>
      <c r="D56" s="142"/>
      <c r="E56" s="142"/>
      <c r="F56" s="142"/>
      <c r="G56" s="142"/>
      <c r="H56" s="142"/>
      <c r="I56" s="142"/>
      <c r="J56" s="142"/>
      <c r="K56" s="142"/>
      <c r="L56" s="149"/>
      <c r="M56" s="137"/>
    </row>
    <row r="57" spans="2:13" ht="19.5" customHeight="1">
      <c r="B57" s="140"/>
      <c r="C57" s="148"/>
      <c r="D57" s="464" t="s">
        <v>30</v>
      </c>
      <c r="E57" s="464"/>
      <c r="F57" s="464"/>
      <c r="G57" s="464"/>
      <c r="H57" s="149"/>
      <c r="I57" s="149"/>
      <c r="J57" s="149"/>
      <c r="K57" s="149"/>
      <c r="L57" s="164"/>
      <c r="M57" s="143"/>
    </row>
    <row r="58" spans="2:13" ht="19.5" customHeight="1">
      <c r="B58" s="140"/>
      <c r="C58" s="2" t="s">
        <v>31</v>
      </c>
      <c r="D58" s="461"/>
      <c r="E58" s="462"/>
      <c r="F58" s="462"/>
      <c r="G58" s="463"/>
      <c r="H58" s="121"/>
      <c r="I58" s="122"/>
      <c r="J58" s="122"/>
      <c r="K58" s="122"/>
      <c r="L58" s="123"/>
      <c r="M58" s="143"/>
    </row>
    <row r="59" spans="2:13" ht="19.5" customHeight="1">
      <c r="B59" s="140"/>
      <c r="C59" s="141"/>
      <c r="D59" s="142"/>
      <c r="E59" s="142"/>
      <c r="F59" s="142"/>
      <c r="G59" s="142"/>
      <c r="H59" s="142"/>
      <c r="I59" s="142"/>
      <c r="J59" s="142"/>
      <c r="K59" s="142"/>
      <c r="L59" s="165"/>
      <c r="M59" s="143"/>
    </row>
    <row r="60" spans="2:13" ht="60" customHeight="1">
      <c r="B60" s="140"/>
      <c r="C60" s="2" t="s">
        <v>32</v>
      </c>
      <c r="D60" s="475"/>
      <c r="E60" s="476"/>
      <c r="F60" s="476"/>
      <c r="G60" s="477"/>
      <c r="H60" s="478"/>
      <c r="I60" s="479"/>
      <c r="J60" s="479"/>
      <c r="K60" s="479"/>
      <c r="L60" s="480"/>
      <c r="M60" s="143"/>
    </row>
    <row r="61" spans="2:13" ht="19.5" customHeight="1">
      <c r="B61" s="140"/>
      <c r="C61" s="141"/>
      <c r="D61" s="142"/>
      <c r="E61" s="142"/>
      <c r="F61" s="142"/>
      <c r="G61" s="142"/>
      <c r="H61" s="142"/>
      <c r="I61" s="142"/>
      <c r="J61" s="142"/>
      <c r="K61" s="142"/>
      <c r="L61" s="164"/>
      <c r="M61" s="143"/>
    </row>
    <row r="62" spans="2:13" ht="19.5" customHeight="1">
      <c r="B62" s="140"/>
      <c r="C62" s="2" t="s">
        <v>33</v>
      </c>
      <c r="D62" s="461"/>
      <c r="E62" s="462"/>
      <c r="F62" s="462"/>
      <c r="G62" s="463"/>
      <c r="H62" s="121"/>
      <c r="I62" s="122"/>
      <c r="J62" s="122"/>
      <c r="K62" s="122"/>
      <c r="L62" s="123"/>
      <c r="M62" s="143"/>
    </row>
    <row r="63" spans="2:13" s="139" customFormat="1" ht="19.5" customHeight="1">
      <c r="B63" s="135"/>
      <c r="C63" s="141"/>
      <c r="D63" s="142"/>
      <c r="E63" s="142"/>
      <c r="F63" s="142"/>
      <c r="G63" s="142"/>
      <c r="H63" s="142"/>
      <c r="I63" s="142"/>
      <c r="J63" s="142"/>
      <c r="K63" s="142"/>
      <c r="L63" s="150"/>
      <c r="M63" s="137"/>
    </row>
    <row r="64" spans="2:13" ht="19.5" customHeight="1">
      <c r="B64" s="140"/>
      <c r="C64" s="148"/>
      <c r="D64" s="149" t="s">
        <v>34</v>
      </c>
      <c r="E64" s="149" t="s">
        <v>35</v>
      </c>
      <c r="F64" s="149" t="s">
        <v>36</v>
      </c>
      <c r="G64" s="150"/>
      <c r="H64" s="149" t="s">
        <v>34</v>
      </c>
      <c r="I64" s="149" t="s">
        <v>35</v>
      </c>
      <c r="J64" s="149" t="s">
        <v>36</v>
      </c>
      <c r="K64" s="149"/>
      <c r="L64" s="142"/>
      <c r="M64" s="143"/>
    </row>
    <row r="65" spans="2:13" ht="39" customHeight="1">
      <c r="B65" s="140"/>
      <c r="C65" s="2" t="s">
        <v>37</v>
      </c>
      <c r="D65" s="41"/>
      <c r="E65" s="41"/>
      <c r="F65" s="41"/>
      <c r="G65" s="166"/>
      <c r="H65" s="41"/>
      <c r="I65" s="41"/>
      <c r="J65" s="41"/>
      <c r="K65" s="149"/>
      <c r="L65" s="142"/>
      <c r="M65" s="143"/>
    </row>
    <row r="66" spans="2:13" ht="31.5" customHeight="1" thickBot="1">
      <c r="B66" s="167"/>
      <c r="C66" s="168"/>
      <c r="D66" s="169"/>
      <c r="E66" s="170"/>
      <c r="F66" s="170"/>
      <c r="G66" s="170"/>
      <c r="H66" s="170"/>
      <c r="I66" s="170"/>
      <c r="J66" s="170"/>
      <c r="K66" s="170"/>
      <c r="L66" s="170"/>
      <c r="M66" s="171"/>
    </row>
    <row r="67" ht="3.75" customHeight="1"/>
    <row r="68" ht="3.75" customHeight="1"/>
    <row r="69" ht="3.75" customHeight="1"/>
    <row r="70" ht="3.75" customHeight="1"/>
    <row r="71" ht="3.75" customHeight="1"/>
    <row r="72" ht="3.75" customHeight="1"/>
    <row r="73" ht="3.75" customHeight="1"/>
    <row r="74" ht="3.75" customHeight="1"/>
  </sheetData>
  <sheetProtection password="CC48" sheet="1" formatColumns="0" formatRows="0" insertColumns="0" insertRows="0" deleteColumns="0" deleteRows="0" selectLockedCells="1"/>
  <mergeCells count="50">
    <mergeCell ref="C55:F55"/>
    <mergeCell ref="H55:K55"/>
    <mergeCell ref="D62:G62"/>
    <mergeCell ref="D58:G58"/>
    <mergeCell ref="D22:L22"/>
    <mergeCell ref="D31:G31"/>
    <mergeCell ref="D60:G60"/>
    <mergeCell ref="D57:G57"/>
    <mergeCell ref="H60:L60"/>
    <mergeCell ref="H48:K48"/>
    <mergeCell ref="C33:L33"/>
    <mergeCell ref="D24:L24"/>
    <mergeCell ref="C54:F54"/>
    <mergeCell ref="C48:F48"/>
    <mergeCell ref="C50:F50"/>
    <mergeCell ref="C49:F49"/>
    <mergeCell ref="H49:K49"/>
    <mergeCell ref="H51:K51"/>
    <mergeCell ref="C53:F53"/>
    <mergeCell ref="C51:F51"/>
    <mergeCell ref="H53:K53"/>
    <mergeCell ref="B3:M3"/>
    <mergeCell ref="K13:L13"/>
    <mergeCell ref="D9:E9"/>
    <mergeCell ref="D5:E5"/>
    <mergeCell ref="D7:L7"/>
    <mergeCell ref="K18:L18"/>
    <mergeCell ref="D11:E11"/>
    <mergeCell ref="K11:L11"/>
    <mergeCell ref="D16:E16"/>
    <mergeCell ref="B20:M20"/>
    <mergeCell ref="D30:G30"/>
    <mergeCell ref="H54:K54"/>
    <mergeCell ref="C35:L35"/>
    <mergeCell ref="C52:F52"/>
    <mergeCell ref="H52:K52"/>
    <mergeCell ref="H50:K50"/>
    <mergeCell ref="D27:L27"/>
    <mergeCell ref="D29:G29"/>
    <mergeCell ref="D25:L25"/>
    <mergeCell ref="B1:M1"/>
    <mergeCell ref="D18:E18"/>
    <mergeCell ref="K15:L15"/>
    <mergeCell ref="D14:E14"/>
    <mergeCell ref="K14:L14"/>
    <mergeCell ref="C47:F47"/>
    <mergeCell ref="C38:K44"/>
    <mergeCell ref="K16:L16"/>
    <mergeCell ref="H46:K46"/>
    <mergeCell ref="H47:K4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rstPageNumber="1" useFirstPageNumber="1" fitToHeight="1" fitToWidth="1" horizontalDpi="600" verticalDpi="600" orientation="portrait" paperSize="9" scale="55" r:id="rId2"/>
  <headerFooter alignWithMargins="0">
    <oddFooter>&amp;CPage &amp;P&amp;R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O261"/>
  <sheetViews>
    <sheetView showGridLines="0" tabSelected="1" zoomScale="90" zoomScaleNormal="90" zoomScaleSheetLayoutView="85" zoomScalePageLayoutView="0" workbookViewId="0" topLeftCell="A1">
      <selection activeCell="K88" sqref="K88"/>
    </sheetView>
  </sheetViews>
  <sheetFormatPr defaultColWidth="0" defaultRowHeight="12.75" zeroHeight="1"/>
  <cols>
    <col min="1" max="1" width="9.7109375" style="128" customWidth="1"/>
    <col min="2" max="2" width="2.28125" style="128" customWidth="1"/>
    <col min="3" max="3" width="40.7109375" style="129" customWidth="1"/>
    <col min="4" max="6" width="13.421875" style="128" customWidth="1"/>
    <col min="7" max="7" width="20.421875" style="128" customWidth="1"/>
    <col min="8" max="10" width="13.421875" style="128" customWidth="1"/>
    <col min="11" max="11" width="21.57421875" style="128" customWidth="1"/>
    <col min="12" max="12" width="5.421875" style="128" customWidth="1"/>
    <col min="13" max="13" width="6.8515625" style="128" hidden="1" customWidth="1"/>
    <col min="14" max="14" width="8.140625" style="128" hidden="1" customWidth="1"/>
    <col min="15" max="15" width="6.7109375" style="177" hidden="1" customWidth="1"/>
    <col min="16" max="16" width="5.421875" style="128" hidden="1" customWidth="1"/>
    <col min="17" max="19" width="5.421875" style="177" hidden="1" customWidth="1"/>
    <col min="20" max="20" width="5.421875" style="128" hidden="1" customWidth="1"/>
    <col min="21" max="22" width="5.421875" style="178" hidden="1" customWidth="1"/>
    <col min="23" max="255" width="5.421875" style="128" hidden="1" customWidth="1"/>
    <col min="256" max="16384" width="1.1484375" style="128" hidden="1" customWidth="1"/>
  </cols>
  <sheetData>
    <row r="1" spans="2:11" ht="3.75" customHeight="1" thickBot="1">
      <c r="B1" s="152"/>
      <c r="C1" s="175"/>
      <c r="D1" s="5"/>
      <c r="E1" s="5"/>
      <c r="F1" s="5"/>
      <c r="G1" s="176"/>
      <c r="H1" s="5"/>
      <c r="I1" s="5"/>
      <c r="J1" s="5"/>
      <c r="K1" s="5"/>
    </row>
    <row r="2" spans="2:18" ht="18">
      <c r="B2" s="518" t="s">
        <v>132</v>
      </c>
      <c r="C2" s="519"/>
      <c r="D2" s="519"/>
      <c r="E2" s="519"/>
      <c r="F2" s="519"/>
      <c r="G2" s="519"/>
      <c r="H2" s="519"/>
      <c r="I2" s="519"/>
      <c r="J2" s="519"/>
      <c r="K2" s="520"/>
      <c r="R2" s="128"/>
    </row>
    <row r="3" spans="2:11" ht="3.75" customHeight="1" thickBot="1">
      <c r="B3" s="167"/>
      <c r="C3" s="168"/>
      <c r="D3" s="170"/>
      <c r="E3" s="170"/>
      <c r="F3" s="170"/>
      <c r="G3" s="170"/>
      <c r="H3" s="170"/>
      <c r="I3" s="170"/>
      <c r="J3" s="170"/>
      <c r="K3" s="171"/>
    </row>
    <row r="4" spans="2:11" ht="3.75" customHeight="1">
      <c r="B4" s="140"/>
      <c r="C4" s="144"/>
      <c r="D4" s="149"/>
      <c r="E4" s="149"/>
      <c r="F4" s="142"/>
      <c r="G4" s="142"/>
      <c r="H4" s="142"/>
      <c r="I4" s="144"/>
      <c r="J4" s="144"/>
      <c r="K4" s="179"/>
    </row>
    <row r="5" spans="2:22" s="177" customFormat="1" ht="15" customHeight="1">
      <c r="B5" s="180"/>
      <c r="C5" s="19" t="s">
        <v>38</v>
      </c>
      <c r="D5" s="182"/>
      <c r="E5" s="20">
        <f>Input!C14</f>
        <v>1</v>
      </c>
      <c r="F5" s="166"/>
      <c r="G5" s="166"/>
      <c r="H5" s="166"/>
      <c r="I5" s="166"/>
      <c r="J5" s="166"/>
      <c r="K5" s="183"/>
      <c r="L5" s="139"/>
      <c r="O5" s="184"/>
      <c r="R5" s="185"/>
      <c r="S5" s="185"/>
      <c r="U5" s="186"/>
      <c r="V5" s="186"/>
    </row>
    <row r="6" spans="2:22" s="139" customFormat="1" ht="3.75" customHeight="1">
      <c r="B6" s="131"/>
      <c r="C6" s="132"/>
      <c r="D6" s="132"/>
      <c r="E6" s="132"/>
      <c r="F6" s="132"/>
      <c r="G6" s="132"/>
      <c r="H6" s="132"/>
      <c r="I6" s="132"/>
      <c r="J6" s="132"/>
      <c r="K6" s="133"/>
      <c r="O6" s="187"/>
      <c r="Q6" s="187"/>
      <c r="R6" s="187"/>
      <c r="S6" s="187"/>
      <c r="U6" s="188"/>
      <c r="V6" s="188"/>
    </row>
    <row r="7" spans="2:22" s="177" customFormat="1" ht="18" customHeight="1">
      <c r="B7" s="180"/>
      <c r="C7" s="521" t="s">
        <v>39</v>
      </c>
      <c r="D7" s="522"/>
      <c r="E7" s="261">
        <f>Input!C16</f>
        <v>42714</v>
      </c>
      <c r="F7" s="10"/>
      <c r="G7" s="166"/>
      <c r="H7" s="166"/>
      <c r="I7" s="182"/>
      <c r="J7" s="144"/>
      <c r="K7" s="12"/>
      <c r="L7" s="139"/>
      <c r="O7" s="184"/>
      <c r="R7" s="185"/>
      <c r="S7" s="185"/>
      <c r="U7" s="186"/>
      <c r="V7" s="186"/>
    </row>
    <row r="8" spans="2:22" s="177" customFormat="1" ht="9.75" customHeight="1">
      <c r="B8" s="180"/>
      <c r="C8" s="181"/>
      <c r="D8" s="181"/>
      <c r="E8" s="6"/>
      <c r="F8" s="11"/>
      <c r="G8" s="166"/>
      <c r="H8" s="166"/>
      <c r="I8" s="182"/>
      <c r="J8" s="144"/>
      <c r="K8" s="12"/>
      <c r="L8" s="139"/>
      <c r="U8" s="186"/>
      <c r="V8" s="186"/>
    </row>
    <row r="9" spans="2:22" s="139" customFormat="1" ht="18" customHeight="1">
      <c r="B9" s="131"/>
      <c r="C9" s="521" t="s">
        <v>40</v>
      </c>
      <c r="D9" s="522"/>
      <c r="E9" s="261">
        <f>Input!C18</f>
        <v>43281</v>
      </c>
      <c r="F9" s="13"/>
      <c r="G9" s="132"/>
      <c r="H9" s="132"/>
      <c r="I9" s="132"/>
      <c r="J9" s="132"/>
      <c r="K9" s="133"/>
      <c r="M9" s="177"/>
      <c r="N9" s="177"/>
      <c r="O9" s="189"/>
      <c r="P9" s="177"/>
      <c r="Q9" s="177"/>
      <c r="R9" s="185"/>
      <c r="S9" s="185"/>
      <c r="T9" s="177"/>
      <c r="U9" s="188"/>
      <c r="V9" s="188"/>
    </row>
    <row r="10" spans="2:20" ht="7.5" customHeight="1">
      <c r="B10" s="140"/>
      <c r="C10" s="141"/>
      <c r="D10" s="142"/>
      <c r="E10" s="142"/>
      <c r="F10" s="142"/>
      <c r="G10" s="142"/>
      <c r="H10" s="142"/>
      <c r="I10" s="142"/>
      <c r="J10" s="142"/>
      <c r="K10" s="143"/>
      <c r="L10" s="139"/>
      <c r="M10" s="177"/>
      <c r="N10" s="177"/>
      <c r="P10" s="177"/>
      <c r="R10" s="185"/>
      <c r="S10" s="185"/>
      <c r="T10" s="177"/>
    </row>
    <row r="11" spans="2:20" ht="7.5" customHeight="1">
      <c r="B11" s="140"/>
      <c r="C11" s="141"/>
      <c r="D11" s="142"/>
      <c r="E11" s="142"/>
      <c r="F11" s="142"/>
      <c r="G11" s="142"/>
      <c r="H11" s="142"/>
      <c r="I11" s="142"/>
      <c r="J11" s="142"/>
      <c r="K11" s="143"/>
      <c r="L11" s="139"/>
      <c r="M11" s="177"/>
      <c r="N11" s="177"/>
      <c r="P11" s="177"/>
      <c r="R11" s="185"/>
      <c r="S11" s="185"/>
      <c r="T11" s="177"/>
    </row>
    <row r="12" spans="2:20" ht="37.5" customHeight="1">
      <c r="B12" s="140"/>
      <c r="C12" s="268"/>
      <c r="D12" s="493" t="s">
        <v>41</v>
      </c>
      <c r="E12" s="494"/>
      <c r="F12" s="493" t="s">
        <v>42</v>
      </c>
      <c r="G12" s="523"/>
      <c r="H12" s="523" t="s">
        <v>43</v>
      </c>
      <c r="I12" s="494"/>
      <c r="J12" s="270" t="s">
        <v>44</v>
      </c>
      <c r="K12" s="271" t="s">
        <v>45</v>
      </c>
      <c r="M12" s="177"/>
      <c r="N12" s="177"/>
      <c r="O12" s="184"/>
      <c r="P12" s="177"/>
      <c r="R12" s="185"/>
      <c r="S12" s="185"/>
      <c r="T12" s="177"/>
    </row>
    <row r="13" spans="2:16" ht="22.5" customHeight="1">
      <c r="B13" s="140"/>
      <c r="C13" s="272" t="s">
        <v>46</v>
      </c>
      <c r="D13" s="273"/>
      <c r="E13" s="273"/>
      <c r="F13" s="492"/>
      <c r="G13" s="492"/>
      <c r="H13" s="492"/>
      <c r="I13" s="273"/>
      <c r="J13" s="274"/>
      <c r="K13" s="275"/>
      <c r="M13" s="177"/>
      <c r="N13" s="177"/>
      <c r="P13" s="177"/>
    </row>
    <row r="14" spans="2:22" s="139" customFormat="1" ht="22.5" customHeight="1">
      <c r="B14" s="135"/>
      <c r="C14" s="3" t="s">
        <v>48</v>
      </c>
      <c r="D14" s="495">
        <f>ROUND(D27+D71+D101+D130+D155+D180+D207,0)</f>
        <v>0</v>
      </c>
      <c r="E14" s="496"/>
      <c r="F14" s="524">
        <f>F27+F71+F101+F130+F155+F180+F207</f>
        <v>0</v>
      </c>
      <c r="G14" s="525"/>
      <c r="H14" s="490">
        <f aca="true" t="shared" si="0" ref="H14:H20">D14+F14</f>
        <v>0</v>
      </c>
      <c r="I14" s="491"/>
      <c r="J14" s="57">
        <f>Input!H30</f>
        <v>7000000</v>
      </c>
      <c r="K14" s="58">
        <f>J14-H14</f>
        <v>7000000</v>
      </c>
      <c r="M14" s="177"/>
      <c r="N14" s="177"/>
      <c r="O14" s="187"/>
      <c r="P14" s="177"/>
      <c r="Q14" s="187"/>
      <c r="R14" s="187"/>
      <c r="S14" s="187"/>
      <c r="U14" s="188"/>
      <c r="V14" s="188"/>
    </row>
    <row r="15" spans="2:22" s="139" customFormat="1" ht="22.5" customHeight="1">
      <c r="B15" s="135"/>
      <c r="C15" s="21" t="s">
        <v>49</v>
      </c>
      <c r="D15" s="495">
        <f>ROUND(D28+D72+D102+D131+D156+D181+D208,)</f>
        <v>0</v>
      </c>
      <c r="E15" s="496"/>
      <c r="F15" s="524">
        <f>F28+F72+F102+F131+F156+F181+F208</f>
        <v>0</v>
      </c>
      <c r="G15" s="525"/>
      <c r="H15" s="490">
        <f t="shared" si="0"/>
        <v>0</v>
      </c>
      <c r="I15" s="491"/>
      <c r="J15" s="57">
        <f>Input!F30</f>
        <v>5950000</v>
      </c>
      <c r="K15" s="58">
        <f>J15-H15</f>
        <v>5950000</v>
      </c>
      <c r="M15" s="177"/>
      <c r="N15" s="177"/>
      <c r="O15" s="187"/>
      <c r="P15" s="177"/>
      <c r="Q15" s="187"/>
      <c r="R15" s="187"/>
      <c r="S15" s="187"/>
      <c r="U15" s="188"/>
      <c r="V15" s="188"/>
    </row>
    <row r="16" spans="2:22" s="139" customFormat="1" ht="22.5" customHeight="1">
      <c r="B16" s="135"/>
      <c r="C16" s="16" t="s">
        <v>50</v>
      </c>
      <c r="D16" s="526">
        <f>ROUND(O28+O72+O102+O131+O156+O181+O208,0)</f>
        <v>0</v>
      </c>
      <c r="E16" s="527"/>
      <c r="F16" s="526">
        <f>P28+P72+P102+P131+P156+P181</f>
        <v>0</v>
      </c>
      <c r="G16" s="527"/>
      <c r="H16" s="490">
        <f t="shared" si="0"/>
        <v>0</v>
      </c>
      <c r="I16" s="491"/>
      <c r="J16" s="59">
        <f>Input!D30</f>
        <v>5950000</v>
      </c>
      <c r="K16" s="60">
        <f>J16-H16</f>
        <v>5950000</v>
      </c>
      <c r="M16" s="177"/>
      <c r="N16" s="191"/>
      <c r="O16" s="187"/>
      <c r="P16" s="177"/>
      <c r="Q16" s="187"/>
      <c r="R16" s="187"/>
      <c r="S16" s="187"/>
      <c r="U16" s="188"/>
      <c r="V16" s="188"/>
    </row>
    <row r="17" spans="2:22" s="139" customFormat="1" ht="22.5" customHeight="1">
      <c r="B17" s="135"/>
      <c r="C17" s="16" t="s">
        <v>51</v>
      </c>
      <c r="D17" s="526">
        <f>ROUND(O29+O73+O103+O132+O157+O182,0)</f>
        <v>0</v>
      </c>
      <c r="E17" s="527"/>
      <c r="F17" s="526">
        <f>P29+P73+P103+P132+P157+P182+P209</f>
        <v>0</v>
      </c>
      <c r="G17" s="527"/>
      <c r="H17" s="490">
        <f t="shared" si="0"/>
        <v>0</v>
      </c>
      <c r="I17" s="491"/>
      <c r="J17" s="59">
        <f>Input!E30</f>
        <v>0</v>
      </c>
      <c r="K17" s="60">
        <f>J17-H17</f>
        <v>0</v>
      </c>
      <c r="M17" s="177"/>
      <c r="N17" s="191"/>
      <c r="O17" s="187"/>
      <c r="P17" s="192"/>
      <c r="Q17" s="187"/>
      <c r="R17" s="187"/>
      <c r="S17" s="187"/>
      <c r="U17" s="188"/>
      <c r="V17" s="188"/>
    </row>
    <row r="18" spans="2:22" s="139" customFormat="1" ht="22.5" customHeight="1">
      <c r="B18" s="135"/>
      <c r="C18" s="22" t="s">
        <v>52</v>
      </c>
      <c r="D18" s="481">
        <f>ROUND(D29+D73+D103+D132+D157+D182,0)</f>
        <v>0</v>
      </c>
      <c r="E18" s="482"/>
      <c r="F18" s="481">
        <f>F29+F73+F103+F132+F157+F182</f>
        <v>0</v>
      </c>
      <c r="G18" s="482"/>
      <c r="H18" s="490">
        <f t="shared" si="0"/>
        <v>0</v>
      </c>
      <c r="I18" s="491"/>
      <c r="J18" s="59">
        <f>J14-J15</f>
        <v>1050000</v>
      </c>
      <c r="K18" s="60">
        <f>J18-H18</f>
        <v>1050000</v>
      </c>
      <c r="M18" s="177"/>
      <c r="N18" s="191"/>
      <c r="O18" s="187"/>
      <c r="P18" s="177"/>
      <c r="Q18" s="187"/>
      <c r="R18" s="187"/>
      <c r="S18" s="187"/>
      <c r="U18" s="188"/>
      <c r="V18" s="188"/>
    </row>
    <row r="19" spans="2:22" s="139" customFormat="1" ht="33.75" customHeight="1" hidden="1" thickBot="1">
      <c r="B19" s="135"/>
      <c r="C19" s="193" t="s">
        <v>53</v>
      </c>
      <c r="D19" s="528">
        <v>0</v>
      </c>
      <c r="E19" s="529"/>
      <c r="F19" s="530">
        <f>H65</f>
        <v>0</v>
      </c>
      <c r="G19" s="531"/>
      <c r="H19" s="530">
        <f t="shared" si="0"/>
        <v>0</v>
      </c>
      <c r="I19" s="531"/>
      <c r="J19" s="194"/>
      <c r="K19" s="137"/>
      <c r="M19" s="177"/>
      <c r="N19" s="177"/>
      <c r="O19" s="187"/>
      <c r="P19" s="177"/>
      <c r="Q19" s="187"/>
      <c r="R19" s="187"/>
      <c r="S19" s="187"/>
      <c r="U19" s="188"/>
      <c r="V19" s="188"/>
    </row>
    <row r="20" spans="2:22" s="139" customFormat="1" ht="22.5" customHeight="1" hidden="1">
      <c r="B20" s="135"/>
      <c r="C20" s="190" t="s">
        <v>54</v>
      </c>
      <c r="D20" s="535">
        <f>D14+D19</f>
        <v>0</v>
      </c>
      <c r="E20" s="536"/>
      <c r="F20" s="535">
        <f>G14+F19</f>
        <v>0</v>
      </c>
      <c r="G20" s="536"/>
      <c r="H20" s="535">
        <f t="shared" si="0"/>
        <v>0</v>
      </c>
      <c r="I20" s="536"/>
      <c r="J20" s="194"/>
      <c r="K20" s="137"/>
      <c r="O20" s="187"/>
      <c r="Q20" s="187"/>
      <c r="R20" s="187"/>
      <c r="S20" s="187"/>
      <c r="U20" s="188"/>
      <c r="V20" s="188"/>
    </row>
    <row r="21" spans="2:22" s="139" customFormat="1" ht="9" customHeight="1" thickBot="1">
      <c r="B21" s="135"/>
      <c r="C21" s="195"/>
      <c r="D21" s="194"/>
      <c r="E21" s="194"/>
      <c r="F21" s="194"/>
      <c r="G21" s="194"/>
      <c r="H21" s="194"/>
      <c r="I21" s="194"/>
      <c r="J21" s="194"/>
      <c r="K21" s="137"/>
      <c r="O21" s="187"/>
      <c r="Q21" s="187"/>
      <c r="R21" s="187"/>
      <c r="S21" s="187"/>
      <c r="U21" s="188"/>
      <c r="V21" s="188"/>
    </row>
    <row r="22" spans="2:249" s="139" customFormat="1" ht="22.5" customHeight="1" thickBot="1">
      <c r="B22" s="532" t="s">
        <v>55</v>
      </c>
      <c r="C22" s="533"/>
      <c r="D22" s="533"/>
      <c r="E22" s="533"/>
      <c r="F22" s="533"/>
      <c r="G22" s="533"/>
      <c r="H22" s="533"/>
      <c r="I22" s="533"/>
      <c r="J22" s="533"/>
      <c r="K22" s="534"/>
      <c r="O22" s="187"/>
      <c r="Q22" s="187"/>
      <c r="R22" s="196"/>
      <c r="S22" s="196"/>
      <c r="T22" s="196"/>
      <c r="U22" s="197"/>
      <c r="V22" s="197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</row>
    <row r="23" spans="2:22" s="139" customFormat="1" ht="9.75" customHeight="1">
      <c r="B23" s="198"/>
      <c r="C23" s="278"/>
      <c r="D23" s="199"/>
      <c r="E23" s="199"/>
      <c r="F23" s="199"/>
      <c r="G23" s="199"/>
      <c r="H23" s="199"/>
      <c r="I23" s="199"/>
      <c r="J23" s="199"/>
      <c r="K23" s="279"/>
      <c r="O23" s="187"/>
      <c r="Q23" s="187"/>
      <c r="R23" s="187"/>
      <c r="S23" s="187"/>
      <c r="U23" s="188"/>
      <c r="V23" s="188"/>
    </row>
    <row r="24" spans="2:22" s="139" customFormat="1" ht="15" customHeight="1">
      <c r="B24" s="135"/>
      <c r="C24" s="1" t="s">
        <v>56</v>
      </c>
      <c r="D24" s="488" t="str">
        <f>Input!C23</f>
        <v>Programme management</v>
      </c>
      <c r="E24" s="488"/>
      <c r="F24" s="488"/>
      <c r="G24" s="488"/>
      <c r="H24" s="488"/>
      <c r="I24" s="488"/>
      <c r="J24" s="488"/>
      <c r="K24" s="489"/>
      <c r="M24" s="200"/>
      <c r="N24" s="200"/>
      <c r="O24" s="200"/>
      <c r="P24" s="200"/>
      <c r="Q24" s="200"/>
      <c r="R24" s="200"/>
      <c r="S24" s="187"/>
      <c r="U24" s="188"/>
      <c r="V24" s="188"/>
    </row>
    <row r="25" spans="2:22" s="139" customFormat="1" ht="15" customHeight="1">
      <c r="B25" s="135"/>
      <c r="C25" s="195"/>
      <c r="D25" s="201"/>
      <c r="E25" s="201"/>
      <c r="F25" s="201"/>
      <c r="G25" s="201"/>
      <c r="H25" s="201"/>
      <c r="I25" s="201"/>
      <c r="J25" s="201"/>
      <c r="K25" s="202"/>
      <c r="M25" s="200"/>
      <c r="N25" s="200"/>
      <c r="O25" s="200"/>
      <c r="P25" s="200"/>
      <c r="Q25" s="200"/>
      <c r="R25" s="200"/>
      <c r="S25" s="187"/>
      <c r="U25" s="188"/>
      <c r="V25" s="188"/>
    </row>
    <row r="26" spans="2:22" s="139" customFormat="1" ht="22.5" customHeight="1">
      <c r="B26" s="135"/>
      <c r="C26" s="195"/>
      <c r="D26" s="493" t="s">
        <v>57</v>
      </c>
      <c r="E26" s="494"/>
      <c r="F26" s="493" t="s">
        <v>58</v>
      </c>
      <c r="G26" s="494"/>
      <c r="H26" s="493" t="s">
        <v>43</v>
      </c>
      <c r="I26" s="494"/>
      <c r="J26" s="270" t="s">
        <v>59</v>
      </c>
      <c r="K26" s="271" t="s">
        <v>45</v>
      </c>
      <c r="M26" s="200"/>
      <c r="N26" s="200"/>
      <c r="O26" s="200"/>
      <c r="P26" s="200"/>
      <c r="Q26" s="200"/>
      <c r="R26" s="200"/>
      <c r="S26" s="187"/>
      <c r="U26" s="188"/>
      <c r="V26" s="188"/>
    </row>
    <row r="27" spans="2:22" s="139" customFormat="1" ht="15" customHeight="1">
      <c r="B27" s="135"/>
      <c r="C27" s="61" t="s">
        <v>48</v>
      </c>
      <c r="D27" s="495">
        <f>DATA!C22</f>
        <v>0</v>
      </c>
      <c r="E27" s="496"/>
      <c r="F27" s="495">
        <f>G65</f>
        <v>0</v>
      </c>
      <c r="G27" s="496"/>
      <c r="H27" s="495">
        <f>D27+F27</f>
        <v>0</v>
      </c>
      <c r="I27" s="496"/>
      <c r="J27" s="57">
        <f>Input!H23</f>
        <v>294117.64705882355</v>
      </c>
      <c r="K27" s="58">
        <f>J27-H27</f>
        <v>294117.64705882355</v>
      </c>
      <c r="M27" s="200" t="s">
        <v>138</v>
      </c>
      <c r="N27" s="200" t="s">
        <v>72</v>
      </c>
      <c r="O27" s="283">
        <f>Input!D23/Input!F23</f>
        <v>1</v>
      </c>
      <c r="P27" s="200"/>
      <c r="Q27" s="200"/>
      <c r="R27" s="200"/>
      <c r="S27" s="187"/>
      <c r="U27" s="188"/>
      <c r="V27" s="188"/>
    </row>
    <row r="28" spans="2:22" s="139" customFormat="1" ht="15" customHeight="1">
      <c r="B28" s="135"/>
      <c r="C28" s="62" t="str">
        <f>CONCATENATE("Grant rate - ",(M28*100),"%")</f>
        <v>Grant rate - 85%</v>
      </c>
      <c r="D28" s="481">
        <f>D27*M28</f>
        <v>0</v>
      </c>
      <c r="E28" s="482"/>
      <c r="F28" s="481">
        <f>F27*M28</f>
        <v>0</v>
      </c>
      <c r="G28" s="482"/>
      <c r="H28" s="481">
        <f>F28+D28</f>
        <v>0</v>
      </c>
      <c r="I28" s="482"/>
      <c r="J28" s="59">
        <f>J27*M28</f>
        <v>250000</v>
      </c>
      <c r="K28" s="60">
        <f>J28-H28</f>
        <v>250000</v>
      </c>
      <c r="M28" s="285">
        <f>ROUND(Input!G23,2)</f>
        <v>0.85</v>
      </c>
      <c r="N28" s="200" t="s">
        <v>66</v>
      </c>
      <c r="O28" s="284">
        <f>D28*O27</f>
        <v>0</v>
      </c>
      <c r="P28" s="284">
        <f>F28*O27</f>
        <v>0</v>
      </c>
      <c r="Q28" s="200"/>
      <c r="R28" s="200"/>
      <c r="S28" s="187"/>
      <c r="U28" s="188"/>
      <c r="V28" s="188"/>
    </row>
    <row r="29" spans="2:22" s="139" customFormat="1" ht="15" customHeight="1">
      <c r="B29" s="135"/>
      <c r="C29" s="62" t="str">
        <f>CONCATENATE("Co-financing - ",(M29*100),"%")</f>
        <v>Co-financing - 15%</v>
      </c>
      <c r="D29" s="481">
        <f>D27*M29</f>
        <v>0</v>
      </c>
      <c r="E29" s="482"/>
      <c r="F29" s="481">
        <f>F27*M29</f>
        <v>0</v>
      </c>
      <c r="G29" s="482"/>
      <c r="H29" s="481">
        <f>D29+F29</f>
        <v>0</v>
      </c>
      <c r="I29" s="482"/>
      <c r="J29" s="59">
        <f>J27-J28</f>
        <v>44117.64705882355</v>
      </c>
      <c r="K29" s="60">
        <f>J29-H29</f>
        <v>44117.64705882355</v>
      </c>
      <c r="M29" s="285">
        <f>1-M28</f>
        <v>0.15000000000000002</v>
      </c>
      <c r="N29" s="200" t="s">
        <v>67</v>
      </c>
      <c r="O29" s="284">
        <f>D28-O28</f>
        <v>0</v>
      </c>
      <c r="P29" s="284">
        <f>F28-P28</f>
        <v>0</v>
      </c>
      <c r="Q29" s="200"/>
      <c r="R29" s="200"/>
      <c r="S29" s="187"/>
      <c r="U29" s="188"/>
      <c r="V29" s="188"/>
    </row>
    <row r="30" spans="2:22" s="139" customFormat="1" ht="15" customHeight="1" hidden="1" thickBot="1">
      <c r="B30" s="135"/>
      <c r="C30" s="193" t="s">
        <v>53</v>
      </c>
      <c r="D30" s="486" t="e">
        <f>D28*#REF!</f>
        <v>#REF!</v>
      </c>
      <c r="E30" s="487"/>
      <c r="F30" s="486" t="e">
        <f>F28*#REF!</f>
        <v>#REF!</v>
      </c>
      <c r="G30" s="487"/>
      <c r="H30" s="486" t="e">
        <f>H28*#REF!</f>
        <v>#REF!</v>
      </c>
      <c r="I30" s="487"/>
      <c r="J30" s="203"/>
      <c r="K30" s="202"/>
      <c r="M30" s="200"/>
      <c r="N30" s="200"/>
      <c r="O30" s="200"/>
      <c r="P30" s="200"/>
      <c r="Q30" s="200"/>
      <c r="R30" s="200"/>
      <c r="S30" s="187"/>
      <c r="U30" s="188"/>
      <c r="V30" s="188"/>
    </row>
    <row r="31" spans="2:22" s="139" customFormat="1" ht="12" customHeight="1">
      <c r="B31" s="135"/>
      <c r="C31" s="195"/>
      <c r="D31" s="203"/>
      <c r="E31" s="203"/>
      <c r="F31" s="203"/>
      <c r="G31" s="203"/>
      <c r="H31" s="203"/>
      <c r="I31" s="203"/>
      <c r="J31" s="203"/>
      <c r="K31" s="204"/>
      <c r="M31" s="200"/>
      <c r="N31" s="200"/>
      <c r="O31" s="200"/>
      <c r="P31" s="200"/>
      <c r="Q31" s="200"/>
      <c r="R31" s="200"/>
      <c r="S31" s="187"/>
      <c r="U31" s="188"/>
      <c r="V31" s="188"/>
    </row>
    <row r="32" spans="2:18" ht="6.75" customHeight="1">
      <c r="B32" s="140"/>
      <c r="C32" s="141"/>
      <c r="D32" s="142"/>
      <c r="E32" s="142"/>
      <c r="F32" s="142"/>
      <c r="G32" s="142"/>
      <c r="H32" s="142"/>
      <c r="I32" s="142"/>
      <c r="J32" s="142"/>
      <c r="K32" s="205"/>
      <c r="M32" s="206"/>
      <c r="N32" s="206"/>
      <c r="O32" s="206"/>
      <c r="P32" s="206"/>
      <c r="Q32" s="206"/>
      <c r="R32" s="206"/>
    </row>
    <row r="33" spans="2:22" s="139" customFormat="1" ht="65.25" customHeight="1">
      <c r="B33" s="135"/>
      <c r="C33" s="4" t="s">
        <v>203</v>
      </c>
      <c r="D33" s="512" t="s">
        <v>60</v>
      </c>
      <c r="E33" s="512"/>
      <c r="F33" s="512"/>
      <c r="G33" s="512"/>
      <c r="H33" s="512"/>
      <c r="I33" s="512"/>
      <c r="J33" s="18" t="s">
        <v>71</v>
      </c>
      <c r="K33" s="262" t="str">
        <f>IF(O27=1,"EEA",(IF(O27=0,"NOR","EEA/NOR")))</f>
        <v>EEA</v>
      </c>
      <c r="M33" s="200"/>
      <c r="N33" s="200"/>
      <c r="O33" s="200"/>
      <c r="P33" s="200"/>
      <c r="Q33" s="200"/>
      <c r="R33" s="200"/>
      <c r="S33" s="187"/>
      <c r="U33" s="188"/>
      <c r="V33" s="188"/>
    </row>
    <row r="34" spans="2:22" s="139" customFormat="1" ht="64.5" customHeight="1">
      <c r="B34" s="135"/>
      <c r="C34" s="207"/>
      <c r="D34" s="512" t="s">
        <v>61</v>
      </c>
      <c r="E34" s="512"/>
      <c r="F34" s="512"/>
      <c r="G34" s="512"/>
      <c r="H34" s="512"/>
      <c r="I34" s="512"/>
      <c r="J34" s="208"/>
      <c r="K34" s="205"/>
      <c r="O34" s="187"/>
      <c r="Q34" s="187"/>
      <c r="R34" s="187"/>
      <c r="S34" s="187"/>
      <c r="U34" s="188"/>
      <c r="V34" s="188"/>
    </row>
    <row r="35" spans="2:13" ht="13.5" customHeight="1">
      <c r="B35" s="140"/>
      <c r="C35" s="141"/>
      <c r="D35" s="142"/>
      <c r="E35" s="142"/>
      <c r="F35" s="142"/>
      <c r="G35" s="142"/>
      <c r="H35" s="142"/>
      <c r="I35" s="142"/>
      <c r="J35" s="142"/>
      <c r="K35" s="205"/>
      <c r="L35" s="177"/>
      <c r="M35" s="177"/>
    </row>
    <row r="36" spans="2:13" ht="3.75" customHeight="1">
      <c r="B36" s="140"/>
      <c r="C36" s="141"/>
      <c r="D36" s="142"/>
      <c r="E36" s="142"/>
      <c r="F36" s="142"/>
      <c r="G36" s="142"/>
      <c r="H36" s="142"/>
      <c r="I36" s="142"/>
      <c r="J36" s="142"/>
      <c r="K36" s="205"/>
      <c r="L36" s="177"/>
      <c r="M36" s="177"/>
    </row>
    <row r="37" spans="2:13" ht="3.75" customHeight="1">
      <c r="B37" s="140"/>
      <c r="C37" s="141"/>
      <c r="D37" s="142"/>
      <c r="E37" s="142"/>
      <c r="F37" s="142"/>
      <c r="G37" s="142"/>
      <c r="H37" s="142"/>
      <c r="I37" s="142"/>
      <c r="J37" s="142"/>
      <c r="K37" s="205"/>
      <c r="L37" s="177"/>
      <c r="M37" s="177"/>
    </row>
    <row r="38" spans="2:13" ht="3.75" customHeight="1">
      <c r="B38" s="140"/>
      <c r="C38" s="141"/>
      <c r="D38" s="142"/>
      <c r="E38" s="142"/>
      <c r="F38" s="142"/>
      <c r="G38" s="142"/>
      <c r="H38" s="142"/>
      <c r="I38" s="142"/>
      <c r="J38" s="142"/>
      <c r="K38" s="205"/>
      <c r="L38" s="177"/>
      <c r="M38" s="177"/>
    </row>
    <row r="39" spans="2:19" ht="30.75" customHeight="1">
      <c r="B39" s="140"/>
      <c r="C39" s="209"/>
      <c r="D39" s="497" t="str">
        <f>Input!C32</f>
        <v>EUR</v>
      </c>
      <c r="E39" s="498"/>
      <c r="F39" s="263" t="s">
        <v>62</v>
      </c>
      <c r="G39" s="515" t="s">
        <v>63</v>
      </c>
      <c r="H39" s="515"/>
      <c r="I39" s="164"/>
      <c r="J39" s="164"/>
      <c r="K39" s="210"/>
      <c r="M39" s="211"/>
      <c r="N39" s="212"/>
      <c r="O39" s="212"/>
      <c r="P39" s="212"/>
      <c r="Q39" s="211"/>
      <c r="R39" s="209"/>
      <c r="S39" s="195"/>
    </row>
    <row r="40" spans="2:22" s="139" customFormat="1" ht="30" customHeight="1">
      <c r="B40" s="135"/>
      <c r="C40" s="264" t="s">
        <v>64</v>
      </c>
      <c r="D40" s="497" t="s">
        <v>48</v>
      </c>
      <c r="E40" s="498"/>
      <c r="F40" s="263" t="s">
        <v>65</v>
      </c>
      <c r="G40" s="515" t="s">
        <v>48</v>
      </c>
      <c r="H40" s="515"/>
      <c r="I40" s="163"/>
      <c r="J40" s="163"/>
      <c r="K40" s="205"/>
      <c r="M40" s="213"/>
      <c r="N40" s="213"/>
      <c r="O40" s="214"/>
      <c r="P40" s="215"/>
      <c r="Q40" s="216"/>
      <c r="R40" s="194"/>
      <c r="S40" s="194"/>
      <c r="U40" s="188"/>
      <c r="V40" s="188"/>
    </row>
    <row r="41" spans="2:22" s="139" customFormat="1" ht="22.5" customHeight="1">
      <c r="B41" s="135"/>
      <c r="C41" s="265">
        <f>E7</f>
        <v>42714</v>
      </c>
      <c r="D41" s="484"/>
      <c r="E41" s="485"/>
      <c r="F41" s="266">
        <f>O41</f>
        <v>1</v>
      </c>
      <c r="G41" s="483">
        <f aca="true" t="shared" si="1" ref="G41:G46">D41/F41</f>
        <v>0</v>
      </c>
      <c r="H41" s="483"/>
      <c r="I41" s="163"/>
      <c r="J41" s="163"/>
      <c r="K41" s="239">
        <f aca="true" t="shared" si="2" ref="K41:K55">IF(J41="Recovery due to irregularity","Please insert irregularity reference number or return due to unspent funds","")</f>
      </c>
      <c r="M41" s="217" t="str">
        <f>TEXT(N41,"mmm yy")</f>
        <v>Dec 16</v>
      </c>
      <c r="N41" s="370">
        <f>C41</f>
        <v>42714</v>
      </c>
      <c r="O41" s="286">
        <f>Input!C35</f>
        <v>1</v>
      </c>
      <c r="P41" s="163"/>
      <c r="Q41" s="217"/>
      <c r="R41" s="217"/>
      <c r="S41" s="217"/>
      <c r="U41" s="188"/>
      <c r="V41" s="188"/>
    </row>
    <row r="42" spans="2:22" s="139" customFormat="1" ht="22.5" customHeight="1">
      <c r="B42" s="135"/>
      <c r="C42" s="265">
        <f aca="true" t="shared" si="3" ref="C42:C59">C41+31</f>
        <v>42745</v>
      </c>
      <c r="D42" s="484"/>
      <c r="E42" s="485"/>
      <c r="F42" s="266">
        <f aca="true" t="shared" si="4" ref="F42:F55">O42</f>
        <v>1</v>
      </c>
      <c r="G42" s="483">
        <f t="shared" si="1"/>
        <v>0</v>
      </c>
      <c r="H42" s="483"/>
      <c r="I42" s="163"/>
      <c r="J42" s="163"/>
      <c r="K42" s="239">
        <f t="shared" si="2"/>
      </c>
      <c r="M42" s="217" t="str">
        <f aca="true" t="shared" si="5" ref="M42:M59">TEXT(N42,"mmm yy")</f>
        <v>Jan 17</v>
      </c>
      <c r="N42" s="370">
        <f aca="true" t="shared" si="6" ref="N42:N59">C42</f>
        <v>42745</v>
      </c>
      <c r="O42" s="286">
        <f>Input!C36</f>
        <v>1</v>
      </c>
      <c r="P42" s="163"/>
      <c r="Q42" s="217"/>
      <c r="R42" s="217"/>
      <c r="S42" s="217"/>
      <c r="U42" s="188"/>
      <c r="V42" s="188"/>
    </row>
    <row r="43" spans="2:22" s="139" customFormat="1" ht="22.5" customHeight="1">
      <c r="B43" s="135"/>
      <c r="C43" s="265">
        <f t="shared" si="3"/>
        <v>42776</v>
      </c>
      <c r="D43" s="484"/>
      <c r="E43" s="485"/>
      <c r="F43" s="266">
        <f t="shared" si="4"/>
        <v>1</v>
      </c>
      <c r="G43" s="483">
        <f t="shared" si="1"/>
        <v>0</v>
      </c>
      <c r="H43" s="483"/>
      <c r="I43" s="163"/>
      <c r="J43" s="163"/>
      <c r="K43" s="239">
        <f t="shared" si="2"/>
      </c>
      <c r="M43" s="217" t="str">
        <f t="shared" si="5"/>
        <v>Feb 17</v>
      </c>
      <c r="N43" s="370">
        <f t="shared" si="6"/>
        <v>42776</v>
      </c>
      <c r="O43" s="286">
        <f>Input!C37</f>
        <v>1</v>
      </c>
      <c r="Q43" s="187"/>
      <c r="R43" s="187"/>
      <c r="S43" s="187"/>
      <c r="U43" s="188"/>
      <c r="V43" s="188"/>
    </row>
    <row r="44" spans="2:22" s="139" customFormat="1" ht="22.5" customHeight="1">
      <c r="B44" s="135"/>
      <c r="C44" s="265">
        <f t="shared" si="3"/>
        <v>42807</v>
      </c>
      <c r="D44" s="484"/>
      <c r="E44" s="485"/>
      <c r="F44" s="266">
        <f t="shared" si="4"/>
        <v>1</v>
      </c>
      <c r="G44" s="483">
        <f t="shared" si="1"/>
        <v>0</v>
      </c>
      <c r="H44" s="483"/>
      <c r="I44" s="163"/>
      <c r="J44" s="163"/>
      <c r="K44" s="239">
        <f t="shared" si="2"/>
      </c>
      <c r="M44" s="217" t="str">
        <f t="shared" si="5"/>
        <v>Mar 17</v>
      </c>
      <c r="N44" s="370">
        <f t="shared" si="6"/>
        <v>42807</v>
      </c>
      <c r="O44" s="286">
        <f>Input!C38</f>
        <v>1</v>
      </c>
      <c r="Q44" s="187"/>
      <c r="R44" s="187"/>
      <c r="S44" s="187"/>
      <c r="U44" s="188"/>
      <c r="V44" s="188"/>
    </row>
    <row r="45" spans="2:22" s="139" customFormat="1" ht="22.5" customHeight="1">
      <c r="B45" s="135"/>
      <c r="C45" s="265">
        <f t="shared" si="3"/>
        <v>42838</v>
      </c>
      <c r="D45" s="484"/>
      <c r="E45" s="485"/>
      <c r="F45" s="266">
        <f t="shared" si="4"/>
        <v>1</v>
      </c>
      <c r="G45" s="483">
        <f t="shared" si="1"/>
        <v>0</v>
      </c>
      <c r="H45" s="483"/>
      <c r="I45" s="163"/>
      <c r="J45" s="163"/>
      <c r="K45" s="239">
        <f t="shared" si="2"/>
      </c>
      <c r="M45" s="217" t="str">
        <f t="shared" si="5"/>
        <v>Apr 17</v>
      </c>
      <c r="N45" s="370">
        <f t="shared" si="6"/>
        <v>42838</v>
      </c>
      <c r="O45" s="286">
        <f>Input!C39</f>
        <v>1</v>
      </c>
      <c r="Q45" s="187"/>
      <c r="R45" s="187"/>
      <c r="S45" s="187"/>
      <c r="U45" s="188"/>
      <c r="V45" s="188"/>
    </row>
    <row r="46" spans="2:22" s="139" customFormat="1" ht="22.5" customHeight="1">
      <c r="B46" s="135"/>
      <c r="C46" s="265">
        <f t="shared" si="3"/>
        <v>42869</v>
      </c>
      <c r="D46" s="484"/>
      <c r="E46" s="485"/>
      <c r="F46" s="266">
        <f t="shared" si="4"/>
        <v>1</v>
      </c>
      <c r="G46" s="483">
        <f t="shared" si="1"/>
        <v>0</v>
      </c>
      <c r="H46" s="483"/>
      <c r="I46" s="163"/>
      <c r="J46" s="163"/>
      <c r="K46" s="239">
        <f t="shared" si="2"/>
      </c>
      <c r="M46" s="217" t="str">
        <f t="shared" si="5"/>
        <v>May 17</v>
      </c>
      <c r="N46" s="370">
        <f t="shared" si="6"/>
        <v>42869</v>
      </c>
      <c r="O46" s="286">
        <f>Input!C40</f>
        <v>1</v>
      </c>
      <c r="Q46" s="187"/>
      <c r="R46" s="187"/>
      <c r="S46" s="187"/>
      <c r="U46" s="188"/>
      <c r="V46" s="188"/>
    </row>
    <row r="47" spans="2:22" s="139" customFormat="1" ht="22.5" customHeight="1">
      <c r="B47" s="135"/>
      <c r="C47" s="265">
        <f t="shared" si="3"/>
        <v>42900</v>
      </c>
      <c r="D47" s="484"/>
      <c r="E47" s="485"/>
      <c r="F47" s="266">
        <f t="shared" si="4"/>
        <v>1</v>
      </c>
      <c r="G47" s="483">
        <f aca="true" t="shared" si="7" ref="G47:G55">D47/F47</f>
        <v>0</v>
      </c>
      <c r="H47" s="483"/>
      <c r="I47" s="163"/>
      <c r="J47" s="163"/>
      <c r="K47" s="239">
        <f t="shared" si="2"/>
      </c>
      <c r="M47" s="217" t="str">
        <f t="shared" si="5"/>
        <v>Jun 17</v>
      </c>
      <c r="N47" s="370">
        <f t="shared" si="6"/>
        <v>42900</v>
      </c>
      <c r="O47" s="286">
        <f>Input!C41</f>
        <v>1</v>
      </c>
      <c r="Q47" s="187"/>
      <c r="R47" s="187"/>
      <c r="S47" s="187"/>
      <c r="U47" s="188"/>
      <c r="V47" s="188"/>
    </row>
    <row r="48" spans="2:22" s="139" customFormat="1" ht="22.5" customHeight="1">
      <c r="B48" s="135"/>
      <c r="C48" s="265">
        <f t="shared" si="3"/>
        <v>42931</v>
      </c>
      <c r="D48" s="484"/>
      <c r="E48" s="485"/>
      <c r="F48" s="266">
        <f t="shared" si="4"/>
        <v>1</v>
      </c>
      <c r="G48" s="483">
        <f t="shared" si="7"/>
        <v>0</v>
      </c>
      <c r="H48" s="483"/>
      <c r="I48" s="163"/>
      <c r="J48" s="163"/>
      <c r="K48" s="239">
        <f t="shared" si="2"/>
      </c>
      <c r="M48" s="217" t="str">
        <f t="shared" si="5"/>
        <v>Jul 17</v>
      </c>
      <c r="N48" s="370">
        <f t="shared" si="6"/>
        <v>42931</v>
      </c>
      <c r="O48" s="286">
        <f>Input!C42</f>
        <v>1</v>
      </c>
      <c r="Q48" s="187"/>
      <c r="R48" s="187"/>
      <c r="S48" s="187"/>
      <c r="U48" s="188"/>
      <c r="V48" s="188"/>
    </row>
    <row r="49" spans="2:22" s="139" customFormat="1" ht="22.5" customHeight="1">
      <c r="B49" s="135"/>
      <c r="C49" s="265">
        <f t="shared" si="3"/>
        <v>42962</v>
      </c>
      <c r="D49" s="484"/>
      <c r="E49" s="485"/>
      <c r="F49" s="266">
        <f t="shared" si="4"/>
        <v>1</v>
      </c>
      <c r="G49" s="483">
        <f t="shared" si="7"/>
        <v>0</v>
      </c>
      <c r="H49" s="483"/>
      <c r="I49" s="163"/>
      <c r="J49" s="163"/>
      <c r="K49" s="239">
        <f t="shared" si="2"/>
      </c>
      <c r="M49" s="217" t="str">
        <f t="shared" si="5"/>
        <v>Aug 17</v>
      </c>
      <c r="N49" s="370">
        <f t="shared" si="6"/>
        <v>42962</v>
      </c>
      <c r="O49" s="286">
        <f>Input!C43</f>
        <v>1</v>
      </c>
      <c r="Q49" s="187"/>
      <c r="R49" s="187"/>
      <c r="S49" s="187"/>
      <c r="U49" s="188"/>
      <c r="V49" s="188"/>
    </row>
    <row r="50" spans="2:22" s="139" customFormat="1" ht="22.5" customHeight="1">
      <c r="B50" s="135"/>
      <c r="C50" s="265">
        <f t="shared" si="3"/>
        <v>42993</v>
      </c>
      <c r="D50" s="484"/>
      <c r="E50" s="485"/>
      <c r="F50" s="266">
        <f t="shared" si="4"/>
        <v>1</v>
      </c>
      <c r="G50" s="483">
        <f t="shared" si="7"/>
        <v>0</v>
      </c>
      <c r="H50" s="483"/>
      <c r="I50" s="163"/>
      <c r="J50" s="163"/>
      <c r="K50" s="239">
        <f t="shared" si="2"/>
      </c>
      <c r="M50" s="217" t="str">
        <f t="shared" si="5"/>
        <v>Sep 17</v>
      </c>
      <c r="N50" s="370">
        <f t="shared" si="6"/>
        <v>42993</v>
      </c>
      <c r="O50" s="286">
        <f>Input!C44</f>
        <v>1</v>
      </c>
      <c r="Q50" s="187"/>
      <c r="R50" s="187"/>
      <c r="S50" s="187"/>
      <c r="U50" s="188"/>
      <c r="V50" s="188"/>
    </row>
    <row r="51" spans="2:22" s="139" customFormat="1" ht="22.5" customHeight="1">
      <c r="B51" s="135"/>
      <c r="C51" s="265">
        <f t="shared" si="3"/>
        <v>43024</v>
      </c>
      <c r="D51" s="484"/>
      <c r="E51" s="485"/>
      <c r="F51" s="266">
        <f t="shared" si="4"/>
        <v>1</v>
      </c>
      <c r="G51" s="483">
        <f t="shared" si="7"/>
        <v>0</v>
      </c>
      <c r="H51" s="483"/>
      <c r="I51" s="163"/>
      <c r="J51" s="163"/>
      <c r="K51" s="239">
        <f t="shared" si="2"/>
      </c>
      <c r="M51" s="217" t="str">
        <f t="shared" si="5"/>
        <v>Oct 17</v>
      </c>
      <c r="N51" s="370">
        <f t="shared" si="6"/>
        <v>43024</v>
      </c>
      <c r="O51" s="286">
        <f>Input!C45</f>
        <v>1</v>
      </c>
      <c r="Q51" s="187"/>
      <c r="R51" s="187"/>
      <c r="S51" s="187"/>
      <c r="U51" s="188"/>
      <c r="V51" s="188"/>
    </row>
    <row r="52" spans="2:22" s="139" customFormat="1" ht="22.5" customHeight="1">
      <c r="B52" s="135"/>
      <c r="C52" s="265">
        <f t="shared" si="3"/>
        <v>43055</v>
      </c>
      <c r="D52" s="484"/>
      <c r="E52" s="485"/>
      <c r="F52" s="266">
        <f t="shared" si="4"/>
        <v>1</v>
      </c>
      <c r="G52" s="483">
        <f t="shared" si="7"/>
        <v>0</v>
      </c>
      <c r="H52" s="483"/>
      <c r="I52" s="163"/>
      <c r="J52" s="163"/>
      <c r="K52" s="239">
        <f t="shared" si="2"/>
      </c>
      <c r="M52" s="217" t="str">
        <f t="shared" si="5"/>
        <v>Nov 17</v>
      </c>
      <c r="N52" s="370">
        <f t="shared" si="6"/>
        <v>43055</v>
      </c>
      <c r="O52" s="286">
        <f>Input!C46</f>
        <v>1</v>
      </c>
      <c r="Q52" s="187"/>
      <c r="R52" s="187"/>
      <c r="S52" s="187"/>
      <c r="U52" s="188"/>
      <c r="V52" s="188"/>
    </row>
    <row r="53" spans="2:22" s="139" customFormat="1" ht="21" customHeight="1">
      <c r="B53" s="135"/>
      <c r="C53" s="265">
        <f t="shared" si="3"/>
        <v>43086</v>
      </c>
      <c r="D53" s="484"/>
      <c r="E53" s="485"/>
      <c r="F53" s="266">
        <f t="shared" si="4"/>
        <v>1</v>
      </c>
      <c r="G53" s="483">
        <f t="shared" si="7"/>
        <v>0</v>
      </c>
      <c r="H53" s="483"/>
      <c r="I53" s="163"/>
      <c r="J53" s="163"/>
      <c r="K53" s="239">
        <f t="shared" si="2"/>
      </c>
      <c r="M53" s="217" t="str">
        <f t="shared" si="5"/>
        <v>Dec 17</v>
      </c>
      <c r="N53" s="370">
        <f t="shared" si="6"/>
        <v>43086</v>
      </c>
      <c r="O53" s="286">
        <f>Input!C47</f>
        <v>1</v>
      </c>
      <c r="Q53" s="187"/>
      <c r="R53" s="187"/>
      <c r="S53" s="187"/>
      <c r="U53" s="188"/>
      <c r="V53" s="188"/>
    </row>
    <row r="54" spans="2:22" s="139" customFormat="1" ht="22.5" customHeight="1">
      <c r="B54" s="135"/>
      <c r="C54" s="265">
        <f t="shared" si="3"/>
        <v>43117</v>
      </c>
      <c r="D54" s="484"/>
      <c r="E54" s="485"/>
      <c r="F54" s="266">
        <f t="shared" si="4"/>
        <v>1</v>
      </c>
      <c r="G54" s="483">
        <f t="shared" si="7"/>
        <v>0</v>
      </c>
      <c r="H54" s="483"/>
      <c r="I54" s="163"/>
      <c r="J54" s="163"/>
      <c r="K54" s="239">
        <f t="shared" si="2"/>
      </c>
      <c r="M54" s="217" t="str">
        <f t="shared" si="5"/>
        <v>Jan 18</v>
      </c>
      <c r="N54" s="370">
        <f t="shared" si="6"/>
        <v>43117</v>
      </c>
      <c r="O54" s="286">
        <f>Input!C48</f>
        <v>1</v>
      </c>
      <c r="Q54" s="187"/>
      <c r="R54" s="187"/>
      <c r="S54" s="187"/>
      <c r="U54" s="188"/>
      <c r="V54" s="188"/>
    </row>
    <row r="55" spans="2:22" s="139" customFormat="1" ht="22.5" customHeight="1">
      <c r="B55" s="135"/>
      <c r="C55" s="265">
        <f t="shared" si="3"/>
        <v>43148</v>
      </c>
      <c r="D55" s="484"/>
      <c r="E55" s="485"/>
      <c r="F55" s="266">
        <f t="shared" si="4"/>
        <v>1</v>
      </c>
      <c r="G55" s="483">
        <f t="shared" si="7"/>
        <v>0</v>
      </c>
      <c r="H55" s="483"/>
      <c r="I55" s="163"/>
      <c r="J55" s="163"/>
      <c r="K55" s="239">
        <f t="shared" si="2"/>
      </c>
      <c r="M55" s="217" t="str">
        <f t="shared" si="5"/>
        <v>Feb 18</v>
      </c>
      <c r="N55" s="370">
        <f t="shared" si="6"/>
        <v>43148</v>
      </c>
      <c r="O55" s="286">
        <f>Input!C49</f>
        <v>1</v>
      </c>
      <c r="Q55" s="187"/>
      <c r="R55" s="187"/>
      <c r="S55" s="187"/>
      <c r="U55" s="188"/>
      <c r="V55" s="188"/>
    </row>
    <row r="56" spans="2:22" s="139" customFormat="1" ht="22.5" customHeight="1">
      <c r="B56" s="135"/>
      <c r="C56" s="265">
        <f t="shared" si="3"/>
        <v>43179</v>
      </c>
      <c r="D56" s="484"/>
      <c r="E56" s="485"/>
      <c r="F56" s="266">
        <f>O56</f>
        <v>1</v>
      </c>
      <c r="G56" s="483">
        <f>D56/F56</f>
        <v>0</v>
      </c>
      <c r="H56" s="483"/>
      <c r="I56" s="163"/>
      <c r="J56" s="163"/>
      <c r="K56" s="239"/>
      <c r="M56" s="217" t="str">
        <f t="shared" si="5"/>
        <v>Mar 18</v>
      </c>
      <c r="N56" s="370">
        <f t="shared" si="6"/>
        <v>43179</v>
      </c>
      <c r="O56" s="286">
        <f>Input!C50</f>
        <v>1</v>
      </c>
      <c r="Q56" s="187"/>
      <c r="R56" s="187"/>
      <c r="S56" s="187"/>
      <c r="U56" s="188"/>
      <c r="V56" s="188"/>
    </row>
    <row r="57" spans="2:22" s="139" customFormat="1" ht="22.5" customHeight="1">
      <c r="B57" s="135"/>
      <c r="C57" s="265">
        <f t="shared" si="3"/>
        <v>43210</v>
      </c>
      <c r="D57" s="484"/>
      <c r="E57" s="485"/>
      <c r="F57" s="266">
        <f>O57</f>
        <v>1</v>
      </c>
      <c r="G57" s="483">
        <f>D57/F57</f>
        <v>0</v>
      </c>
      <c r="H57" s="483"/>
      <c r="I57" s="163"/>
      <c r="J57" s="163"/>
      <c r="K57" s="239"/>
      <c r="M57" s="217" t="str">
        <f t="shared" si="5"/>
        <v>Apr 18</v>
      </c>
      <c r="N57" s="370">
        <f t="shared" si="6"/>
        <v>43210</v>
      </c>
      <c r="O57" s="286">
        <f>Input!C51</f>
        <v>1</v>
      </c>
      <c r="Q57" s="187"/>
      <c r="R57" s="187"/>
      <c r="S57" s="187"/>
      <c r="U57" s="188"/>
      <c r="V57" s="188"/>
    </row>
    <row r="58" spans="2:22" s="139" customFormat="1" ht="22.5" customHeight="1">
      <c r="B58" s="135"/>
      <c r="C58" s="265">
        <f t="shared" si="3"/>
        <v>43241</v>
      </c>
      <c r="D58" s="484"/>
      <c r="E58" s="485"/>
      <c r="F58" s="266">
        <f>O58</f>
        <v>1</v>
      </c>
      <c r="G58" s="483">
        <f>D58/F58</f>
        <v>0</v>
      </c>
      <c r="H58" s="483"/>
      <c r="I58" s="163"/>
      <c r="J58" s="163"/>
      <c r="K58" s="239"/>
      <c r="M58" s="217" t="str">
        <f t="shared" si="5"/>
        <v>May 18</v>
      </c>
      <c r="N58" s="370">
        <f t="shared" si="6"/>
        <v>43241</v>
      </c>
      <c r="O58" s="286">
        <f>Input!C52</f>
        <v>1</v>
      </c>
      <c r="Q58" s="187"/>
      <c r="R58" s="187"/>
      <c r="S58" s="187"/>
      <c r="U58" s="188"/>
      <c r="V58" s="188"/>
    </row>
    <row r="59" spans="2:22" s="139" customFormat="1" ht="22.5" customHeight="1">
      <c r="B59" s="135"/>
      <c r="C59" s="265">
        <f t="shared" si="3"/>
        <v>43272</v>
      </c>
      <c r="D59" s="484"/>
      <c r="E59" s="485"/>
      <c r="F59" s="266">
        <f>O59</f>
        <v>1</v>
      </c>
      <c r="G59" s="483">
        <f>D59/F59</f>
        <v>0</v>
      </c>
      <c r="H59" s="483"/>
      <c r="I59" s="163"/>
      <c r="J59" s="163"/>
      <c r="K59" s="239"/>
      <c r="M59" s="217" t="str">
        <f t="shared" si="5"/>
        <v>Jun 18</v>
      </c>
      <c r="N59" s="370">
        <f t="shared" si="6"/>
        <v>43272</v>
      </c>
      <c r="O59" s="286">
        <f>Input!C53</f>
        <v>1</v>
      </c>
      <c r="Q59" s="187"/>
      <c r="R59" s="187"/>
      <c r="S59" s="187"/>
      <c r="U59" s="188"/>
      <c r="V59" s="188"/>
    </row>
    <row r="60" spans="2:22" s="139" customFormat="1" ht="22.5" customHeight="1" hidden="1">
      <c r="B60" s="135"/>
      <c r="C60" s="265"/>
      <c r="D60" s="484"/>
      <c r="E60" s="485"/>
      <c r="F60" s="266"/>
      <c r="G60" s="483"/>
      <c r="H60" s="483"/>
      <c r="I60" s="163"/>
      <c r="J60" s="163"/>
      <c r="K60" s="239"/>
      <c r="M60" s="217"/>
      <c r="N60" s="370"/>
      <c r="O60" s="286"/>
      <c r="Q60" s="187"/>
      <c r="R60" s="187"/>
      <c r="S60" s="187"/>
      <c r="U60" s="188"/>
      <c r="V60" s="188"/>
    </row>
    <row r="61" spans="2:22" s="139" customFormat="1" ht="22.5" customHeight="1" hidden="1">
      <c r="B61" s="135"/>
      <c r="C61" s="265"/>
      <c r="D61" s="484"/>
      <c r="E61" s="485"/>
      <c r="F61" s="266"/>
      <c r="G61" s="483"/>
      <c r="H61" s="483"/>
      <c r="I61" s="163"/>
      <c r="J61" s="163"/>
      <c r="K61" s="239"/>
      <c r="M61" s="217"/>
      <c r="N61" s="370"/>
      <c r="O61" s="286"/>
      <c r="Q61" s="187"/>
      <c r="R61" s="187"/>
      <c r="S61" s="187"/>
      <c r="U61" s="188"/>
      <c r="V61" s="188"/>
    </row>
    <row r="62" spans="2:22" s="139" customFormat="1" ht="22.5" customHeight="1">
      <c r="B62" s="135"/>
      <c r="C62" s="513" t="s">
        <v>68</v>
      </c>
      <c r="D62" s="556"/>
      <c r="E62" s="556"/>
      <c r="F62" s="556"/>
      <c r="G62" s="556"/>
      <c r="H62" s="514"/>
      <c r="I62" s="163"/>
      <c r="J62" s="163"/>
      <c r="K62" s="205"/>
      <c r="O62" s="187"/>
      <c r="Q62" s="187"/>
      <c r="R62" s="187"/>
      <c r="S62" s="187"/>
      <c r="U62" s="188"/>
      <c r="V62" s="188"/>
    </row>
    <row r="63" spans="2:22" s="139" customFormat="1" ht="22.5" customHeight="1">
      <c r="B63" s="135"/>
      <c r="C63" s="218"/>
      <c r="D63" s="484"/>
      <c r="E63" s="485"/>
      <c r="F63" s="219">
        <f>IF(D63&lt;0,VLOOKUP(C63,N41:O61,2,0),"")</f>
      </c>
      <c r="G63" s="483">
        <f>IF(D63&lt;0,D63/F63,"")</f>
      </c>
      <c r="H63" s="483"/>
      <c r="I63" s="163"/>
      <c r="J63" s="220" t="s">
        <v>130</v>
      </c>
      <c r="K63" s="221"/>
      <c r="O63" s="187"/>
      <c r="Q63" s="187"/>
      <c r="R63" s="187"/>
      <c r="S63" s="187"/>
      <c r="U63" s="188"/>
      <c r="V63" s="188"/>
    </row>
    <row r="64" spans="2:22" s="139" customFormat="1" ht="22.5" customHeight="1">
      <c r="B64" s="135"/>
      <c r="C64" s="222"/>
      <c r="D64" s="537"/>
      <c r="E64" s="538"/>
      <c r="F64" s="219">
        <f>IF(D64&lt;0,VLOOKUP(C64,N42:O62,2,0),"")</f>
      </c>
      <c r="G64" s="483">
        <f>IF(D64&lt;0,D64/F64,"")</f>
      </c>
      <c r="H64" s="483"/>
      <c r="I64" s="163"/>
      <c r="J64" s="220" t="s">
        <v>79</v>
      </c>
      <c r="K64" s="221"/>
      <c r="O64" s="187"/>
      <c r="Q64" s="187"/>
      <c r="R64" s="187"/>
      <c r="S64" s="187"/>
      <c r="U64" s="188"/>
      <c r="V64" s="188"/>
    </row>
    <row r="65" spans="2:22" s="139" customFormat="1" ht="22.5" customHeight="1">
      <c r="B65" s="135"/>
      <c r="C65" s="223" t="s">
        <v>47</v>
      </c>
      <c r="D65" s="539">
        <f>SUM(D41:E62)</f>
        <v>0</v>
      </c>
      <c r="E65" s="540"/>
      <c r="F65" s="224"/>
      <c r="G65" s="516">
        <f>ROUND(SUM(G41:H64),0)</f>
        <v>0</v>
      </c>
      <c r="H65" s="517"/>
      <c r="I65" s="163"/>
      <c r="J65" s="163"/>
      <c r="K65" s="205"/>
      <c r="O65" s="187"/>
      <c r="Q65" s="187"/>
      <c r="R65" s="187"/>
      <c r="S65" s="187"/>
      <c r="U65" s="188"/>
      <c r="V65" s="188"/>
    </row>
    <row r="66" spans="2:22" s="139" customFormat="1" ht="22.5" customHeight="1" thickBot="1">
      <c r="B66" s="225"/>
      <c r="C66" s="226"/>
      <c r="D66" s="227"/>
      <c r="E66" s="227"/>
      <c r="F66" s="227"/>
      <c r="G66" s="227"/>
      <c r="H66" s="227"/>
      <c r="I66" s="227"/>
      <c r="J66" s="228"/>
      <c r="K66" s="229"/>
      <c r="O66" s="187"/>
      <c r="Q66" s="187"/>
      <c r="R66" s="187"/>
      <c r="S66" s="187"/>
      <c r="U66" s="188"/>
      <c r="V66" s="188"/>
    </row>
    <row r="67" spans="2:22" s="139" customFormat="1" ht="22.5" customHeight="1">
      <c r="B67" s="198"/>
      <c r="C67" s="230"/>
      <c r="D67" s="199"/>
      <c r="E67" s="199"/>
      <c r="F67" s="199"/>
      <c r="G67" s="199"/>
      <c r="H67" s="199"/>
      <c r="I67" s="199"/>
      <c r="J67" s="231"/>
      <c r="K67" s="232"/>
      <c r="O67" s="187"/>
      <c r="Q67" s="187"/>
      <c r="R67" s="187"/>
      <c r="S67" s="187"/>
      <c r="U67" s="188"/>
      <c r="V67" s="188"/>
    </row>
    <row r="68" spans="2:22" s="139" customFormat="1" ht="15" customHeight="1">
      <c r="B68" s="135"/>
      <c r="C68" s="1" t="s">
        <v>69</v>
      </c>
      <c r="D68" s="488" t="str">
        <f>Input!C24</f>
        <v>Outcome 1</v>
      </c>
      <c r="E68" s="488"/>
      <c r="F68" s="488"/>
      <c r="G68" s="488"/>
      <c r="H68" s="488"/>
      <c r="I68" s="488"/>
      <c r="J68" s="488"/>
      <c r="K68" s="489"/>
      <c r="O68" s="187"/>
      <c r="Q68" s="187"/>
      <c r="R68" s="187"/>
      <c r="S68" s="187"/>
      <c r="U68" s="188"/>
      <c r="V68" s="188"/>
    </row>
    <row r="69" spans="2:22" s="139" customFormat="1" ht="15" customHeight="1">
      <c r="B69" s="135"/>
      <c r="C69" s="195"/>
      <c r="D69" s="201"/>
      <c r="E69" s="201"/>
      <c r="F69" s="201"/>
      <c r="G69" s="201"/>
      <c r="H69" s="201"/>
      <c r="I69" s="201"/>
      <c r="J69" s="201"/>
      <c r="K69" s="202"/>
      <c r="O69" s="187"/>
      <c r="Q69" s="187"/>
      <c r="R69" s="187"/>
      <c r="S69" s="187"/>
      <c r="U69" s="188"/>
      <c r="V69" s="188"/>
    </row>
    <row r="70" spans="2:22" s="139" customFormat="1" ht="20.25" customHeight="1">
      <c r="B70" s="135"/>
      <c r="C70" s="195"/>
      <c r="D70" s="493" t="s">
        <v>57</v>
      </c>
      <c r="E70" s="494"/>
      <c r="F70" s="493" t="s">
        <v>58</v>
      </c>
      <c r="G70" s="494"/>
      <c r="H70" s="493" t="s">
        <v>43</v>
      </c>
      <c r="I70" s="494"/>
      <c r="J70" s="270" t="s">
        <v>59</v>
      </c>
      <c r="K70" s="271" t="s">
        <v>45</v>
      </c>
      <c r="M70" s="200"/>
      <c r="N70" s="200"/>
      <c r="O70" s="200"/>
      <c r="P70" s="200"/>
      <c r="Q70" s="200"/>
      <c r="R70" s="200"/>
      <c r="S70" s="187"/>
      <c r="U70" s="188"/>
      <c r="V70" s="188"/>
    </row>
    <row r="71" spans="2:22" s="139" customFormat="1" ht="15" customHeight="1">
      <c r="B71" s="135"/>
      <c r="C71" s="61" t="s">
        <v>48</v>
      </c>
      <c r="D71" s="495">
        <f>DATA!D22</f>
        <v>0</v>
      </c>
      <c r="E71" s="496"/>
      <c r="F71" s="495">
        <f>G94</f>
        <v>0</v>
      </c>
      <c r="G71" s="496"/>
      <c r="H71" s="495">
        <f>D71+F71</f>
        <v>0</v>
      </c>
      <c r="I71" s="496"/>
      <c r="J71" s="57">
        <f>Input!H24</f>
        <v>3823529.411764706</v>
      </c>
      <c r="K71" s="58">
        <f>J71-H71</f>
        <v>3823529.411764706</v>
      </c>
      <c r="M71" s="200"/>
      <c r="N71" s="200" t="s">
        <v>72</v>
      </c>
      <c r="O71" s="283">
        <f>Input!D24/Input!F24</f>
        <v>1</v>
      </c>
      <c r="P71" s="200"/>
      <c r="Q71" s="200"/>
      <c r="R71" s="200"/>
      <c r="S71" s="187"/>
      <c r="U71" s="188"/>
      <c r="V71" s="188"/>
    </row>
    <row r="72" spans="2:22" s="139" customFormat="1" ht="15" customHeight="1">
      <c r="B72" s="135"/>
      <c r="C72" s="62" t="str">
        <f>CONCATENATE("Grant - ",(M72*100),"%")</f>
        <v>Grant - 85%</v>
      </c>
      <c r="D72" s="481">
        <f>D71*M72</f>
        <v>0</v>
      </c>
      <c r="E72" s="482"/>
      <c r="F72" s="481">
        <f>F71*M72</f>
        <v>0</v>
      </c>
      <c r="G72" s="482"/>
      <c r="H72" s="481">
        <f>F72+D72</f>
        <v>0</v>
      </c>
      <c r="I72" s="482"/>
      <c r="J72" s="59">
        <f>J71*M72</f>
        <v>3250000</v>
      </c>
      <c r="K72" s="60">
        <f>J72-H72</f>
        <v>3250000</v>
      </c>
      <c r="M72" s="285">
        <f>ROUND(Input!G24,2)</f>
        <v>0.85</v>
      </c>
      <c r="N72" s="200" t="s">
        <v>66</v>
      </c>
      <c r="O72" s="284">
        <f>D72*O71</f>
        <v>0</v>
      </c>
      <c r="P72" s="284">
        <f>F72*O71</f>
        <v>0</v>
      </c>
      <c r="Q72" s="200"/>
      <c r="R72" s="200"/>
      <c r="S72" s="187"/>
      <c r="U72" s="188"/>
      <c r="V72" s="188"/>
    </row>
    <row r="73" spans="2:22" s="139" customFormat="1" ht="15" customHeight="1">
      <c r="B73" s="135"/>
      <c r="C73" s="62" t="str">
        <f>CONCATENATE("Co-financing - ",(M73*100),"%")</f>
        <v>Co-financing - 15%</v>
      </c>
      <c r="D73" s="481">
        <f>D71*M73</f>
        <v>0</v>
      </c>
      <c r="E73" s="482"/>
      <c r="F73" s="481">
        <f>F71*M73</f>
        <v>0</v>
      </c>
      <c r="G73" s="482"/>
      <c r="H73" s="481">
        <f>D73+F73</f>
        <v>0</v>
      </c>
      <c r="I73" s="482"/>
      <c r="J73" s="59">
        <f>J71-J72</f>
        <v>573529.411764706</v>
      </c>
      <c r="K73" s="60">
        <f>J73-H73</f>
        <v>573529.411764706</v>
      </c>
      <c r="M73" s="285">
        <f>1-M72</f>
        <v>0.15000000000000002</v>
      </c>
      <c r="N73" s="200" t="s">
        <v>67</v>
      </c>
      <c r="O73" s="284">
        <f>D72-O72</f>
        <v>0</v>
      </c>
      <c r="P73" s="284">
        <f>F72-P72</f>
        <v>0</v>
      </c>
      <c r="Q73" s="200"/>
      <c r="R73" s="200"/>
      <c r="S73" s="187"/>
      <c r="U73" s="188"/>
      <c r="V73" s="188"/>
    </row>
    <row r="74" spans="2:22" s="139" customFormat="1" ht="15" customHeight="1">
      <c r="B74" s="135"/>
      <c r="C74" s="195"/>
      <c r="D74" s="203"/>
      <c r="E74" s="203"/>
      <c r="F74" s="203"/>
      <c r="G74" s="203"/>
      <c r="H74" s="203"/>
      <c r="I74" s="203"/>
      <c r="J74" s="203"/>
      <c r="K74" s="204"/>
      <c r="M74" s="200"/>
      <c r="N74" s="200"/>
      <c r="O74" s="200"/>
      <c r="P74" s="200"/>
      <c r="Q74" s="200"/>
      <c r="R74" s="200"/>
      <c r="S74" s="187"/>
      <c r="U74" s="188"/>
      <c r="V74" s="188"/>
    </row>
    <row r="75" spans="2:18" ht="15" customHeight="1">
      <c r="B75" s="140"/>
      <c r="C75" s="141"/>
      <c r="D75" s="142"/>
      <c r="E75" s="142"/>
      <c r="F75" s="142"/>
      <c r="G75" s="142"/>
      <c r="H75" s="142"/>
      <c r="I75" s="142"/>
      <c r="J75" s="142"/>
      <c r="K75" s="143"/>
      <c r="M75" s="206"/>
      <c r="N75" s="206"/>
      <c r="O75" s="206"/>
      <c r="P75" s="206"/>
      <c r="Q75" s="206"/>
      <c r="R75" s="206"/>
    </row>
    <row r="76" spans="2:22" s="139" customFormat="1" ht="50.25" customHeight="1">
      <c r="B76" s="135"/>
      <c r="C76" s="4" t="s">
        <v>204</v>
      </c>
      <c r="D76" s="512" t="s">
        <v>70</v>
      </c>
      <c r="E76" s="512"/>
      <c r="F76" s="512"/>
      <c r="G76" s="512"/>
      <c r="H76" s="512"/>
      <c r="I76" s="512"/>
      <c r="J76" s="18" t="s">
        <v>71</v>
      </c>
      <c r="K76" s="262" t="str">
        <f>IF(O71=1,"EEA",(IF(O71=0,"NOR","EEA/NOR")))</f>
        <v>EEA</v>
      </c>
      <c r="O76" s="187"/>
      <c r="Q76" s="187"/>
      <c r="R76" s="187"/>
      <c r="S76" s="187"/>
      <c r="U76" s="188"/>
      <c r="V76" s="188"/>
    </row>
    <row r="77" spans="2:13" ht="3.75" customHeight="1">
      <c r="B77" s="140"/>
      <c r="C77" s="141"/>
      <c r="D77" s="142"/>
      <c r="E77" s="142"/>
      <c r="F77" s="142"/>
      <c r="G77" s="142"/>
      <c r="H77" s="142"/>
      <c r="I77" s="142"/>
      <c r="J77" s="142"/>
      <c r="K77" s="205"/>
      <c r="L77" s="177"/>
      <c r="M77" s="177"/>
    </row>
    <row r="78" spans="2:19" ht="22.5" customHeight="1">
      <c r="B78" s="140"/>
      <c r="C78" s="209"/>
      <c r="D78" s="541" t="str">
        <f>DATA!H99</f>
        <v>Dec 2016 - Jun 2018</v>
      </c>
      <c r="E78" s="542"/>
      <c r="F78" s="542"/>
      <c r="G78" s="542"/>
      <c r="H78" s="543"/>
      <c r="I78" s="233"/>
      <c r="J78" s="217"/>
      <c r="K78" s="205"/>
      <c r="L78" s="209"/>
      <c r="M78" s="212"/>
      <c r="N78" s="212"/>
      <c r="O78" s="211"/>
      <c r="P78" s="212"/>
      <c r="Q78" s="212"/>
      <c r="R78" s="195"/>
      <c r="S78" s="195"/>
    </row>
    <row r="79" spans="2:22" s="139" customFormat="1" ht="22.5" customHeight="1">
      <c r="B79" s="135"/>
      <c r="C79" s="282" t="s">
        <v>73</v>
      </c>
      <c r="D79" s="282" t="s">
        <v>74</v>
      </c>
      <c r="E79" s="282" t="s">
        <v>75</v>
      </c>
      <c r="F79" s="263" t="str">
        <f>Input!$C$33</f>
        <v>EUR/EUR</v>
      </c>
      <c r="G79" s="513" t="s">
        <v>76</v>
      </c>
      <c r="H79" s="514" t="s">
        <v>77</v>
      </c>
      <c r="I79" s="195"/>
      <c r="J79" s="234"/>
      <c r="K79" s="235"/>
      <c r="L79" s="194"/>
      <c r="M79" s="215"/>
      <c r="N79" s="214"/>
      <c r="O79" s="213"/>
      <c r="P79" s="216"/>
      <c r="Q79" s="213"/>
      <c r="U79" s="188"/>
      <c r="V79" s="188"/>
    </row>
    <row r="80" spans="2:22" s="139" customFormat="1" ht="53.25" customHeight="1">
      <c r="B80" s="135"/>
      <c r="C80" s="236"/>
      <c r="D80" s="237"/>
      <c r="E80" s="238"/>
      <c r="F80" s="267" t="str">
        <f>IF(E80=0,"-",(VLOOKUP(TEXT(E80,"mmm yy"),$M$41:$O$61,3,0)))</f>
        <v>-</v>
      </c>
      <c r="G80" s="483">
        <f>IF(D80="","",D80/F80)</f>
      </c>
      <c r="H80" s="483"/>
      <c r="I80" s="195"/>
      <c r="J80" s="287" t="str">
        <f aca="true" t="shared" si="8" ref="J80:J93">IF(G80&lt;0,"Recovery due to irregularity"," ")</f>
        <v> </v>
      </c>
      <c r="K80" s="239">
        <f aca="true" t="shared" si="9" ref="K80:K93">IF(J80="Recovery due to irregularity","Please insert irregularity reference number or return due to unspent funds","")</f>
      </c>
      <c r="L80" s="194"/>
      <c r="M80" s="215"/>
      <c r="N80" s="214"/>
      <c r="O80" s="240"/>
      <c r="P80" s="216"/>
      <c r="Q80" s="213"/>
      <c r="U80" s="188"/>
      <c r="V80" s="188"/>
    </row>
    <row r="81" spans="2:22" s="139" customFormat="1" ht="22.5" customHeight="1">
      <c r="B81" s="135"/>
      <c r="C81" s="236"/>
      <c r="D81" s="237"/>
      <c r="E81" s="238"/>
      <c r="F81" s="267" t="str">
        <f aca="true" t="shared" si="10" ref="F81:F93">IF(E81=0,"-",(VLOOKUP(TEXT(E81,"mmm yy"),$M$41:$O$61,3,0)))</f>
        <v>-</v>
      </c>
      <c r="G81" s="483">
        <f>IF(D81="","",D81/F81)</f>
      </c>
      <c r="H81" s="483"/>
      <c r="I81" s="195"/>
      <c r="J81" s="287" t="str">
        <f t="shared" si="8"/>
        <v> </v>
      </c>
      <c r="K81" s="239">
        <f t="shared" si="9"/>
      </c>
      <c r="L81" s="194"/>
      <c r="M81" s="215"/>
      <c r="N81" s="214"/>
      <c r="O81" s="213"/>
      <c r="P81" s="216"/>
      <c r="Q81" s="213"/>
      <c r="U81" s="188"/>
      <c r="V81" s="188"/>
    </row>
    <row r="82" spans="2:22" s="139" customFormat="1" ht="22.5" customHeight="1">
      <c r="B82" s="135"/>
      <c r="C82" s="236"/>
      <c r="D82" s="237"/>
      <c r="E82" s="238"/>
      <c r="F82" s="267" t="str">
        <f t="shared" si="10"/>
        <v>-</v>
      </c>
      <c r="G82" s="483">
        <f>IF(D82="","",D82/F82)</f>
      </c>
      <c r="H82" s="483"/>
      <c r="I82" s="195"/>
      <c r="J82" s="287" t="str">
        <f t="shared" si="8"/>
        <v> </v>
      </c>
      <c r="K82" s="239">
        <f t="shared" si="9"/>
      </c>
      <c r="L82" s="194"/>
      <c r="M82" s="215"/>
      <c r="N82" s="214"/>
      <c r="O82" s="213"/>
      <c r="P82" s="216"/>
      <c r="Q82" s="213"/>
      <c r="U82" s="188"/>
      <c r="V82" s="188"/>
    </row>
    <row r="83" spans="2:22" s="139" customFormat="1" ht="22.5" customHeight="1">
      <c r="B83" s="135"/>
      <c r="C83" s="236"/>
      <c r="D83" s="237"/>
      <c r="E83" s="238"/>
      <c r="F83" s="267" t="str">
        <f t="shared" si="10"/>
        <v>-</v>
      </c>
      <c r="G83" s="483">
        <f aca="true" t="shared" si="11" ref="G83:G92">IF(D83="","",D83/F83)</f>
      </c>
      <c r="H83" s="483"/>
      <c r="I83" s="195"/>
      <c r="J83" s="288" t="str">
        <f t="shared" si="8"/>
        <v> </v>
      </c>
      <c r="K83" s="239">
        <f t="shared" si="9"/>
      </c>
      <c r="L83" s="194"/>
      <c r="M83" s="215"/>
      <c r="N83" s="214"/>
      <c r="O83" s="213"/>
      <c r="P83" s="216"/>
      <c r="Q83" s="213"/>
      <c r="U83" s="188"/>
      <c r="V83" s="188"/>
    </row>
    <row r="84" spans="2:22" s="139" customFormat="1" ht="22.5" customHeight="1">
      <c r="B84" s="135"/>
      <c r="C84" s="236"/>
      <c r="D84" s="237"/>
      <c r="E84" s="238"/>
      <c r="F84" s="267" t="str">
        <f t="shared" si="10"/>
        <v>-</v>
      </c>
      <c r="G84" s="483">
        <f t="shared" si="11"/>
      </c>
      <c r="H84" s="483"/>
      <c r="I84" s="195"/>
      <c r="J84" s="287" t="str">
        <f t="shared" si="8"/>
        <v> </v>
      </c>
      <c r="K84" s="239">
        <f t="shared" si="9"/>
      </c>
      <c r="L84" s="194"/>
      <c r="M84" s="215"/>
      <c r="N84" s="214"/>
      <c r="O84" s="213"/>
      <c r="P84" s="216"/>
      <c r="Q84" s="213"/>
      <c r="U84" s="188"/>
      <c r="V84" s="188"/>
    </row>
    <row r="85" spans="2:22" s="139" customFormat="1" ht="22.5" customHeight="1">
      <c r="B85" s="135"/>
      <c r="C85" s="236"/>
      <c r="D85" s="237"/>
      <c r="E85" s="238"/>
      <c r="F85" s="267" t="str">
        <f t="shared" si="10"/>
        <v>-</v>
      </c>
      <c r="G85" s="483">
        <f t="shared" si="11"/>
      </c>
      <c r="H85" s="483"/>
      <c r="I85" s="195"/>
      <c r="J85" s="287" t="str">
        <f t="shared" si="8"/>
        <v> </v>
      </c>
      <c r="K85" s="239">
        <f t="shared" si="9"/>
      </c>
      <c r="L85" s="194"/>
      <c r="M85" s="163"/>
      <c r="O85" s="213"/>
      <c r="Q85" s="213"/>
      <c r="U85" s="188"/>
      <c r="V85" s="188"/>
    </row>
    <row r="86" spans="2:22" s="139" customFormat="1" ht="22.5" customHeight="1">
      <c r="B86" s="135"/>
      <c r="C86" s="360"/>
      <c r="D86" s="352"/>
      <c r="E86" s="238"/>
      <c r="F86" s="267" t="str">
        <f t="shared" si="10"/>
        <v>-</v>
      </c>
      <c r="G86" s="483">
        <f t="shared" si="11"/>
      </c>
      <c r="H86" s="483"/>
      <c r="I86" s="195"/>
      <c r="J86" s="234" t="str">
        <f aca="true" t="shared" si="12" ref="J86:J92">IF(G86&lt;0,"Recovery due to irregularity"," ")</f>
        <v> </v>
      </c>
      <c r="K86" s="239">
        <f t="shared" si="9"/>
      </c>
      <c r="L86" s="194"/>
      <c r="M86" s="163"/>
      <c r="O86" s="213"/>
      <c r="Q86" s="213"/>
      <c r="U86" s="188"/>
      <c r="V86" s="188"/>
    </row>
    <row r="87" spans="2:22" s="139" customFormat="1" ht="22.5" customHeight="1">
      <c r="B87" s="135"/>
      <c r="C87" s="236"/>
      <c r="D87" s="359"/>
      <c r="E87" s="238"/>
      <c r="F87" s="267" t="str">
        <f t="shared" si="10"/>
        <v>-</v>
      </c>
      <c r="G87" s="483">
        <f t="shared" si="11"/>
      </c>
      <c r="H87" s="483"/>
      <c r="I87" s="195"/>
      <c r="J87" s="234" t="str">
        <f t="shared" si="12"/>
        <v> </v>
      </c>
      <c r="K87" s="239">
        <f t="shared" si="9"/>
      </c>
      <c r="L87" s="194"/>
      <c r="M87" s="163"/>
      <c r="O87" s="213"/>
      <c r="Q87" s="213"/>
      <c r="U87" s="188"/>
      <c r="V87" s="188"/>
    </row>
    <row r="88" spans="2:22" s="139" customFormat="1" ht="22.5" customHeight="1">
      <c r="B88" s="135"/>
      <c r="C88" s="354"/>
      <c r="D88" s="359"/>
      <c r="E88" s="238"/>
      <c r="F88" s="267" t="str">
        <f t="shared" si="10"/>
        <v>-</v>
      </c>
      <c r="G88" s="483">
        <f t="shared" si="11"/>
      </c>
      <c r="H88" s="483"/>
      <c r="I88" s="195"/>
      <c r="J88" s="234" t="str">
        <f t="shared" si="12"/>
        <v> </v>
      </c>
      <c r="K88" s="239">
        <f t="shared" si="9"/>
      </c>
      <c r="L88" s="194"/>
      <c r="M88" s="163"/>
      <c r="O88" s="213"/>
      <c r="Q88" s="213"/>
      <c r="U88" s="188"/>
      <c r="V88" s="188"/>
    </row>
    <row r="89" spans="2:22" s="139" customFormat="1" ht="22.5" customHeight="1">
      <c r="B89" s="135"/>
      <c r="C89" s="354"/>
      <c r="D89" s="359"/>
      <c r="E89" s="238"/>
      <c r="F89" s="267" t="str">
        <f t="shared" si="10"/>
        <v>-</v>
      </c>
      <c r="G89" s="483">
        <f t="shared" si="11"/>
      </c>
      <c r="H89" s="483"/>
      <c r="I89" s="195"/>
      <c r="J89" s="234" t="str">
        <f t="shared" si="12"/>
        <v> </v>
      </c>
      <c r="K89" s="239">
        <f t="shared" si="9"/>
      </c>
      <c r="L89" s="194"/>
      <c r="M89" s="163"/>
      <c r="O89" s="213"/>
      <c r="Q89" s="213"/>
      <c r="U89" s="188"/>
      <c r="V89" s="188"/>
    </row>
    <row r="90" spans="2:22" s="139" customFormat="1" ht="22.5" customHeight="1">
      <c r="B90" s="135"/>
      <c r="C90" s="354"/>
      <c r="D90" s="352"/>
      <c r="E90" s="238"/>
      <c r="F90" s="267" t="str">
        <f t="shared" si="10"/>
        <v>-</v>
      </c>
      <c r="G90" s="483">
        <f t="shared" si="11"/>
      </c>
      <c r="H90" s="483"/>
      <c r="I90" s="195"/>
      <c r="J90" s="234" t="str">
        <f t="shared" si="12"/>
        <v> </v>
      </c>
      <c r="K90" s="239">
        <f t="shared" si="9"/>
      </c>
      <c r="L90" s="194"/>
      <c r="M90" s="163"/>
      <c r="O90" s="213"/>
      <c r="Q90" s="213"/>
      <c r="U90" s="188"/>
      <c r="V90" s="188"/>
    </row>
    <row r="91" spans="2:22" s="139" customFormat="1" ht="22.5" customHeight="1">
      <c r="B91" s="135"/>
      <c r="C91" s="354"/>
      <c r="D91" s="352"/>
      <c r="E91" s="238"/>
      <c r="F91" s="267" t="str">
        <f t="shared" si="10"/>
        <v>-</v>
      </c>
      <c r="G91" s="483">
        <f t="shared" si="11"/>
      </c>
      <c r="H91" s="483"/>
      <c r="I91" s="195"/>
      <c r="J91" s="234" t="str">
        <f t="shared" si="12"/>
        <v> </v>
      </c>
      <c r="K91" s="239">
        <f t="shared" si="9"/>
      </c>
      <c r="L91" s="194"/>
      <c r="M91" s="163"/>
      <c r="O91" s="213"/>
      <c r="Q91" s="213"/>
      <c r="U91" s="188"/>
      <c r="V91" s="188"/>
    </row>
    <row r="92" spans="2:22" s="139" customFormat="1" ht="22.5" customHeight="1">
      <c r="B92" s="135"/>
      <c r="C92" s="354"/>
      <c r="D92" s="237"/>
      <c r="E92" s="238"/>
      <c r="F92" s="267" t="str">
        <f t="shared" si="10"/>
        <v>-</v>
      </c>
      <c r="G92" s="483">
        <f t="shared" si="11"/>
      </c>
      <c r="H92" s="483"/>
      <c r="I92" s="195"/>
      <c r="J92" s="234" t="str">
        <f t="shared" si="12"/>
        <v> </v>
      </c>
      <c r="K92" s="239">
        <f t="shared" si="9"/>
      </c>
      <c r="L92" s="194"/>
      <c r="M92" s="163"/>
      <c r="O92" s="213"/>
      <c r="Q92" s="213"/>
      <c r="U92" s="188"/>
      <c r="V92" s="188"/>
    </row>
    <row r="93" spans="2:22" s="139" customFormat="1" ht="22.5" customHeight="1">
      <c r="B93" s="135"/>
      <c r="C93" s="353"/>
      <c r="D93" s="237"/>
      <c r="E93" s="238"/>
      <c r="F93" s="267" t="str">
        <f t="shared" si="10"/>
        <v>-</v>
      </c>
      <c r="G93" s="516">
        <f>IF(D93="","",D93/F93)</f>
      </c>
      <c r="H93" s="517"/>
      <c r="I93" s="195"/>
      <c r="J93" s="287" t="str">
        <f t="shared" si="8"/>
        <v> </v>
      </c>
      <c r="K93" s="239">
        <f t="shared" si="9"/>
      </c>
      <c r="L93" s="163"/>
      <c r="M93" s="163"/>
      <c r="N93" s="217"/>
      <c r="O93" s="217"/>
      <c r="P93" s="217"/>
      <c r="Q93" s="217"/>
      <c r="U93" s="188"/>
      <c r="V93" s="188"/>
    </row>
    <row r="94" spans="2:22" s="139" customFormat="1" ht="22.5" customHeight="1">
      <c r="B94" s="135"/>
      <c r="C94" s="241" t="s">
        <v>47</v>
      </c>
      <c r="D94" s="289">
        <f>SUM(D80:D93)</f>
        <v>0</v>
      </c>
      <c r="E94" s="242"/>
      <c r="F94" s="242"/>
      <c r="G94" s="483">
        <f>ROUND(SUM(G80:H93),0)</f>
        <v>0</v>
      </c>
      <c r="H94" s="483"/>
      <c r="I94" s="195"/>
      <c r="J94" s="195"/>
      <c r="K94" s="205" t="str">
        <f>IF(J94="Recovery due to irregularity","Select irregularity"," ")</f>
        <v> </v>
      </c>
      <c r="N94" s="187"/>
      <c r="O94" s="187"/>
      <c r="P94" s="187"/>
      <c r="Q94" s="187"/>
      <c r="U94" s="188"/>
      <c r="V94" s="188"/>
    </row>
    <row r="95" spans="2:13" ht="11.25">
      <c r="B95" s="243"/>
      <c r="C95" s="244"/>
      <c r="D95" s="164"/>
      <c r="E95" s="164"/>
      <c r="F95" s="164"/>
      <c r="G95" s="164"/>
      <c r="H95" s="164"/>
      <c r="I95" s="164"/>
      <c r="J95" s="164"/>
      <c r="K95" s="210"/>
      <c r="L95" s="163"/>
      <c r="M95" s="164"/>
    </row>
    <row r="96" spans="2:13" ht="12" thickBot="1">
      <c r="B96" s="167"/>
      <c r="C96" s="168"/>
      <c r="D96" s="170"/>
      <c r="E96" s="170"/>
      <c r="F96" s="170"/>
      <c r="G96" s="170"/>
      <c r="H96" s="170"/>
      <c r="I96" s="170"/>
      <c r="J96" s="170"/>
      <c r="K96" s="171"/>
      <c r="L96" s="163"/>
      <c r="M96" s="164"/>
    </row>
    <row r="97" spans="2:22" s="139" customFormat="1" ht="22.5" customHeight="1">
      <c r="B97" s="198"/>
      <c r="C97" s="230"/>
      <c r="D97" s="199"/>
      <c r="E97" s="199"/>
      <c r="F97" s="199"/>
      <c r="G97" s="199"/>
      <c r="H97" s="199"/>
      <c r="I97" s="199"/>
      <c r="J97" s="231"/>
      <c r="K97" s="232"/>
      <c r="O97" s="187"/>
      <c r="Q97" s="187"/>
      <c r="R97" s="187"/>
      <c r="S97" s="187"/>
      <c r="U97" s="188"/>
      <c r="V97" s="188"/>
    </row>
    <row r="98" spans="2:22" s="139" customFormat="1" ht="29.25" customHeight="1">
      <c r="B98" s="135"/>
      <c r="C98" s="195" t="s">
        <v>134</v>
      </c>
      <c r="D98" s="488" t="str">
        <f>Input!C25</f>
        <v>Outcome 2</v>
      </c>
      <c r="E98" s="488"/>
      <c r="F98" s="488"/>
      <c r="G98" s="488"/>
      <c r="H98" s="488"/>
      <c r="I98" s="488"/>
      <c r="J98" s="488"/>
      <c r="K98" s="489"/>
      <c r="O98" s="187"/>
      <c r="Q98" s="187"/>
      <c r="R98" s="187"/>
      <c r="S98" s="187"/>
      <c r="U98" s="188"/>
      <c r="V98" s="188"/>
    </row>
    <row r="99" spans="2:22" s="139" customFormat="1" ht="15" customHeight="1">
      <c r="B99" s="135"/>
      <c r="C99" s="195"/>
      <c r="D99" s="201"/>
      <c r="E99" s="201"/>
      <c r="F99" s="201"/>
      <c r="G99" s="201"/>
      <c r="H99" s="201"/>
      <c r="I99" s="201"/>
      <c r="J99" s="201"/>
      <c r="K99" s="202"/>
      <c r="O99" s="187"/>
      <c r="Q99" s="187"/>
      <c r="R99" s="187"/>
      <c r="S99" s="187"/>
      <c r="U99" s="188"/>
      <c r="V99" s="188"/>
    </row>
    <row r="100" spans="2:22" s="139" customFormat="1" ht="24.75" customHeight="1">
      <c r="B100" s="135"/>
      <c r="C100" s="195"/>
      <c r="D100" s="493" t="s">
        <v>57</v>
      </c>
      <c r="E100" s="494"/>
      <c r="F100" s="493" t="s">
        <v>58</v>
      </c>
      <c r="G100" s="494"/>
      <c r="H100" s="493" t="s">
        <v>43</v>
      </c>
      <c r="I100" s="494"/>
      <c r="J100" s="270" t="s">
        <v>59</v>
      </c>
      <c r="K100" s="271" t="s">
        <v>45</v>
      </c>
      <c r="O100" s="187"/>
      <c r="Q100" s="187"/>
      <c r="R100" s="187"/>
      <c r="S100" s="187"/>
      <c r="U100" s="188"/>
      <c r="V100" s="188"/>
    </row>
    <row r="101" spans="2:22" s="139" customFormat="1" ht="15" customHeight="1">
      <c r="B101" s="135"/>
      <c r="C101" s="280" t="s">
        <v>48</v>
      </c>
      <c r="D101" s="495">
        <f>DATA!E22</f>
        <v>0</v>
      </c>
      <c r="E101" s="496"/>
      <c r="F101" s="495">
        <f>G123</f>
        <v>0</v>
      </c>
      <c r="G101" s="496"/>
      <c r="H101" s="495">
        <f>D101+F101</f>
        <v>0</v>
      </c>
      <c r="I101" s="496"/>
      <c r="J101" s="57">
        <f>Input!H25</f>
        <v>1682352.9411764706</v>
      </c>
      <c r="K101" s="58">
        <f>J101-H101</f>
        <v>1682352.9411764706</v>
      </c>
      <c r="L101" s="200"/>
      <c r="M101" s="200"/>
      <c r="N101" s="200" t="s">
        <v>72</v>
      </c>
      <c r="O101" s="63">
        <f>Input!D25/Input!F25</f>
        <v>1</v>
      </c>
      <c r="Q101" s="187"/>
      <c r="R101" s="187"/>
      <c r="S101" s="187"/>
      <c r="U101" s="188"/>
      <c r="V101" s="188"/>
    </row>
    <row r="102" spans="2:22" s="139" customFormat="1" ht="15" customHeight="1">
      <c r="B102" s="135"/>
      <c r="C102" s="62" t="str">
        <f>CONCATENATE("Grant - ",(M102*100),"%")</f>
        <v>Grant - 85%</v>
      </c>
      <c r="D102" s="481">
        <f>D101*M102</f>
        <v>0</v>
      </c>
      <c r="E102" s="482"/>
      <c r="F102" s="481">
        <f>F101*M102</f>
        <v>0</v>
      </c>
      <c r="G102" s="482"/>
      <c r="H102" s="481">
        <f>F102+D102</f>
        <v>0</v>
      </c>
      <c r="I102" s="482"/>
      <c r="J102" s="59">
        <f>J101*M102</f>
        <v>1430000</v>
      </c>
      <c r="K102" s="60">
        <f>J102-H102</f>
        <v>1430000</v>
      </c>
      <c r="L102" s="200"/>
      <c r="M102" s="285">
        <f>ROUND(Input!G25,2)</f>
        <v>0.85</v>
      </c>
      <c r="N102" s="200" t="s">
        <v>66</v>
      </c>
      <c r="O102" s="290">
        <f>D102*O101</f>
        <v>0</v>
      </c>
      <c r="P102" s="290">
        <f>F102*O101</f>
        <v>0</v>
      </c>
      <c r="Q102" s="187"/>
      <c r="R102" s="187"/>
      <c r="S102" s="187"/>
      <c r="U102" s="188"/>
      <c r="V102" s="188"/>
    </row>
    <row r="103" spans="2:22" s="139" customFormat="1" ht="15" customHeight="1">
      <c r="B103" s="135"/>
      <c r="C103" s="62" t="str">
        <f>CONCATENATE("Co-financing - ",(M103*100),"%")</f>
        <v>Co-financing - 15%</v>
      </c>
      <c r="D103" s="481">
        <f>D101*M103</f>
        <v>0</v>
      </c>
      <c r="E103" s="482"/>
      <c r="F103" s="481">
        <f>F101*M103</f>
        <v>0</v>
      </c>
      <c r="G103" s="482"/>
      <c r="H103" s="481">
        <f>D103+F103</f>
        <v>0</v>
      </c>
      <c r="I103" s="482"/>
      <c r="J103" s="59">
        <f>J101-J102</f>
        <v>252352.9411764706</v>
      </c>
      <c r="K103" s="60">
        <f>J103-H103</f>
        <v>252352.9411764706</v>
      </c>
      <c r="L103" s="200"/>
      <c r="M103" s="285">
        <f>1-M102</f>
        <v>0.15000000000000002</v>
      </c>
      <c r="N103" s="200" t="s">
        <v>67</v>
      </c>
      <c r="O103" s="290">
        <f>D102-O102</f>
        <v>0</v>
      </c>
      <c r="P103" s="290">
        <f>F102-P102</f>
        <v>0</v>
      </c>
      <c r="Q103" s="187"/>
      <c r="R103" s="187"/>
      <c r="S103" s="187"/>
      <c r="U103" s="188"/>
      <c r="V103" s="188"/>
    </row>
    <row r="104" spans="2:22" s="139" customFormat="1" ht="15" customHeight="1">
      <c r="B104" s="135"/>
      <c r="C104" s="195"/>
      <c r="D104" s="203"/>
      <c r="E104" s="203"/>
      <c r="F104" s="203"/>
      <c r="G104" s="203"/>
      <c r="H104" s="203"/>
      <c r="I104" s="203"/>
      <c r="J104" s="203"/>
      <c r="K104" s="204"/>
      <c r="O104" s="187"/>
      <c r="Q104" s="187"/>
      <c r="R104" s="187"/>
      <c r="S104" s="187"/>
      <c r="U104" s="188"/>
      <c r="V104" s="188"/>
    </row>
    <row r="105" spans="2:11" ht="15" customHeight="1">
      <c r="B105" s="140"/>
      <c r="C105" s="141"/>
      <c r="D105" s="142"/>
      <c r="E105" s="142"/>
      <c r="F105" s="142"/>
      <c r="G105" s="142"/>
      <c r="H105" s="142"/>
      <c r="I105" s="142"/>
      <c r="J105" s="142"/>
      <c r="K105" s="143"/>
    </row>
    <row r="106" spans="2:22" s="139" customFormat="1" ht="50.25" customHeight="1">
      <c r="B106" s="135"/>
      <c r="C106" s="207" t="s">
        <v>203</v>
      </c>
      <c r="D106" s="512" t="s">
        <v>78</v>
      </c>
      <c r="E106" s="512"/>
      <c r="F106" s="512"/>
      <c r="G106" s="512"/>
      <c r="H106" s="512"/>
      <c r="I106" s="512"/>
      <c r="J106" s="281" t="s">
        <v>71</v>
      </c>
      <c r="K106" s="262" t="str">
        <f>IF(O101=1,"EEA",(IF(O101=0,"NOR","EEA/NOR")))</f>
        <v>EEA</v>
      </c>
      <c r="O106" s="187"/>
      <c r="Q106" s="187"/>
      <c r="R106" s="187"/>
      <c r="S106" s="187"/>
      <c r="U106" s="188"/>
      <c r="V106" s="188"/>
    </row>
    <row r="107" spans="2:13" ht="3.75" customHeight="1">
      <c r="B107" s="140"/>
      <c r="C107" s="141"/>
      <c r="D107" s="142"/>
      <c r="E107" s="142"/>
      <c r="F107" s="142"/>
      <c r="G107" s="142"/>
      <c r="H107" s="142"/>
      <c r="I107" s="142"/>
      <c r="J107" s="142"/>
      <c r="K107" s="143"/>
      <c r="L107" s="177"/>
      <c r="M107" s="177"/>
    </row>
    <row r="108" spans="2:13" ht="22.5" customHeight="1">
      <c r="B108" s="140"/>
      <c r="C108" s="141"/>
      <c r="D108" s="541" t="str">
        <f>DATA!H99</f>
        <v>Dec 2016 - Jun 2018</v>
      </c>
      <c r="E108" s="542"/>
      <c r="F108" s="542"/>
      <c r="G108" s="542"/>
      <c r="H108" s="543"/>
      <c r="I108" s="142"/>
      <c r="J108" s="142"/>
      <c r="K108" s="143"/>
      <c r="L108" s="177"/>
      <c r="M108" s="177"/>
    </row>
    <row r="109" spans="2:22" s="139" customFormat="1" ht="22.5" customHeight="1">
      <c r="B109" s="135"/>
      <c r="C109" s="263" t="s">
        <v>73</v>
      </c>
      <c r="D109" s="263" t="s">
        <v>74</v>
      </c>
      <c r="E109" s="263" t="s">
        <v>75</v>
      </c>
      <c r="F109" s="263" t="str">
        <f>Input!$C$33</f>
        <v>EUR/EUR</v>
      </c>
      <c r="G109" s="515" t="s">
        <v>76</v>
      </c>
      <c r="H109" s="515" t="s">
        <v>77</v>
      </c>
      <c r="I109" s="245"/>
      <c r="J109" s="245"/>
      <c r="K109" s="246"/>
      <c r="L109" s="194"/>
      <c r="M109" s="213"/>
      <c r="N109" s="213"/>
      <c r="O109" s="214"/>
      <c r="P109" s="215"/>
      <c r="Q109" s="216"/>
      <c r="R109" s="194"/>
      <c r="S109" s="194"/>
      <c r="U109" s="188"/>
      <c r="V109" s="188"/>
    </row>
    <row r="110" spans="2:22" s="139" customFormat="1" ht="22.5" customHeight="1">
      <c r="B110" s="135"/>
      <c r="C110" s="236"/>
      <c r="D110" s="237"/>
      <c r="E110" s="238"/>
      <c r="F110" s="267" t="str">
        <f>IF(E110=0,"-",(VLOOKUP(TEXT(E110,"mmm yy"),$M$41:$O$61,3,0)))</f>
        <v>-</v>
      </c>
      <c r="G110" s="483">
        <f>IF(D110="","",D110/F110)</f>
      </c>
      <c r="H110" s="483"/>
      <c r="I110" s="194"/>
      <c r="J110" s="287" t="str">
        <f>IF(G110&lt;0,"Recovery due to irregularity"," ")</f>
        <v> </v>
      </c>
      <c r="K110" s="239">
        <f>IF(J110="Recovery due to irregularity","Please insert irregularity reference number or return due to unspent funds","")</f>
      </c>
      <c r="L110" s="217"/>
      <c r="M110" s="217"/>
      <c r="N110" s="163"/>
      <c r="O110" s="217"/>
      <c r="P110" s="163"/>
      <c r="Q110" s="217"/>
      <c r="R110" s="217"/>
      <c r="S110" s="217"/>
      <c r="U110" s="188"/>
      <c r="V110" s="188"/>
    </row>
    <row r="111" spans="2:22" s="139" customFormat="1" ht="22.5" customHeight="1">
      <c r="B111" s="135"/>
      <c r="C111" s="236"/>
      <c r="D111" s="237"/>
      <c r="E111" s="238"/>
      <c r="F111" s="267" t="str">
        <f aca="true" t="shared" si="13" ref="F111:F122">IF(E111=0,"-",(VLOOKUP(TEXT(E111,"mmm yy"),$M$41:$O$61,3,0)))</f>
        <v>-</v>
      </c>
      <c r="G111" s="483">
        <f aca="true" t="shared" si="14" ref="G111:G122">IF(D111="","",D111/F111)</f>
      </c>
      <c r="H111" s="483"/>
      <c r="I111" s="194"/>
      <c r="J111" s="287" t="str">
        <f aca="true" t="shared" si="15" ref="J111:J122">IF(G111&lt;0,"Recovery due to irregularity"," ")</f>
        <v> </v>
      </c>
      <c r="K111" s="239">
        <f aca="true" t="shared" si="16" ref="K111:K123">IF(J111="Recovery due to irregularity","Please insert irregularity reference number or return due to unspent funds","")</f>
      </c>
      <c r="L111" s="217"/>
      <c r="M111" s="217"/>
      <c r="N111" s="163"/>
      <c r="O111" s="217"/>
      <c r="P111" s="163"/>
      <c r="Q111" s="217"/>
      <c r="R111" s="217"/>
      <c r="S111" s="217"/>
      <c r="U111" s="188"/>
      <c r="V111" s="188"/>
    </row>
    <row r="112" spans="2:22" s="139" customFormat="1" ht="22.5" customHeight="1">
      <c r="B112" s="135"/>
      <c r="C112" s="236"/>
      <c r="D112" s="237"/>
      <c r="E112" s="238"/>
      <c r="F112" s="267" t="str">
        <f t="shared" si="13"/>
        <v>-</v>
      </c>
      <c r="G112" s="483">
        <f t="shared" si="14"/>
      </c>
      <c r="H112" s="483"/>
      <c r="I112" s="194"/>
      <c r="J112" s="287" t="str">
        <f t="shared" si="15"/>
        <v> </v>
      </c>
      <c r="K112" s="239">
        <f t="shared" si="16"/>
      </c>
      <c r="L112" s="217"/>
      <c r="M112" s="217"/>
      <c r="N112" s="163"/>
      <c r="O112" s="217"/>
      <c r="P112" s="163"/>
      <c r="Q112" s="217"/>
      <c r="R112" s="217"/>
      <c r="S112" s="217"/>
      <c r="U112" s="188"/>
      <c r="V112" s="188"/>
    </row>
    <row r="113" spans="2:22" s="139" customFormat="1" ht="22.5" customHeight="1">
      <c r="B113" s="135"/>
      <c r="C113" s="236"/>
      <c r="D113" s="237"/>
      <c r="E113" s="238"/>
      <c r="F113" s="267" t="str">
        <f t="shared" si="13"/>
        <v>-</v>
      </c>
      <c r="G113" s="483">
        <f>IF(D113="","",D113/F113)</f>
      </c>
      <c r="H113" s="483"/>
      <c r="I113" s="194"/>
      <c r="J113" s="287" t="str">
        <f t="shared" si="15"/>
        <v> </v>
      </c>
      <c r="K113" s="239">
        <f t="shared" si="16"/>
      </c>
      <c r="L113" s="217"/>
      <c r="M113" s="217"/>
      <c r="N113" s="163"/>
      <c r="O113" s="217"/>
      <c r="P113" s="163"/>
      <c r="Q113" s="217"/>
      <c r="R113" s="217"/>
      <c r="S113" s="217"/>
      <c r="U113" s="188"/>
      <c r="V113" s="188"/>
    </row>
    <row r="114" spans="2:22" s="139" customFormat="1" ht="22.5" customHeight="1">
      <c r="B114" s="135"/>
      <c r="C114" s="236"/>
      <c r="D114" s="237"/>
      <c r="E114" s="238"/>
      <c r="F114" s="267" t="str">
        <f t="shared" si="13"/>
        <v>-</v>
      </c>
      <c r="G114" s="483">
        <f t="shared" si="14"/>
      </c>
      <c r="H114" s="483"/>
      <c r="I114" s="194"/>
      <c r="J114" s="287" t="str">
        <f t="shared" si="15"/>
        <v> </v>
      </c>
      <c r="K114" s="239">
        <f t="shared" si="16"/>
      </c>
      <c r="L114" s="217"/>
      <c r="M114" s="217"/>
      <c r="N114" s="163"/>
      <c r="O114" s="217"/>
      <c r="P114" s="163"/>
      <c r="Q114" s="217"/>
      <c r="R114" s="217"/>
      <c r="S114" s="217"/>
      <c r="U114" s="188"/>
      <c r="V114" s="188"/>
    </row>
    <row r="115" spans="2:22" s="139" customFormat="1" ht="22.5" customHeight="1">
      <c r="B115" s="135"/>
      <c r="C115" s="236"/>
      <c r="D115" s="237"/>
      <c r="E115" s="238"/>
      <c r="F115" s="267" t="str">
        <f t="shared" si="13"/>
        <v>-</v>
      </c>
      <c r="G115" s="483">
        <f t="shared" si="14"/>
      </c>
      <c r="H115" s="483"/>
      <c r="I115" s="194"/>
      <c r="J115" s="287" t="str">
        <f t="shared" si="15"/>
        <v> </v>
      </c>
      <c r="K115" s="239">
        <f t="shared" si="16"/>
      </c>
      <c r="L115" s="217"/>
      <c r="M115" s="217"/>
      <c r="N115" s="163"/>
      <c r="O115" s="217"/>
      <c r="P115" s="163"/>
      <c r="Q115" s="217"/>
      <c r="R115" s="217"/>
      <c r="S115" s="217"/>
      <c r="U115" s="188"/>
      <c r="V115" s="188"/>
    </row>
    <row r="116" spans="2:22" s="139" customFormat="1" ht="22.5" customHeight="1">
      <c r="B116" s="135"/>
      <c r="C116" s="236"/>
      <c r="D116" s="237"/>
      <c r="E116" s="238"/>
      <c r="F116" s="267" t="str">
        <f t="shared" si="13"/>
        <v>-</v>
      </c>
      <c r="G116" s="483">
        <f t="shared" si="14"/>
      </c>
      <c r="H116" s="483"/>
      <c r="I116" s="194"/>
      <c r="J116" s="287" t="str">
        <f t="shared" si="15"/>
        <v> </v>
      </c>
      <c r="K116" s="239">
        <f t="shared" si="16"/>
      </c>
      <c r="L116" s="217"/>
      <c r="M116" s="217"/>
      <c r="N116" s="163"/>
      <c r="O116" s="217"/>
      <c r="P116" s="163"/>
      <c r="Q116" s="217"/>
      <c r="R116" s="217"/>
      <c r="S116" s="217"/>
      <c r="U116" s="188"/>
      <c r="V116" s="188"/>
    </row>
    <row r="117" spans="2:22" s="139" customFormat="1" ht="22.5" customHeight="1">
      <c r="B117" s="135"/>
      <c r="C117" s="360"/>
      <c r="D117" s="237"/>
      <c r="E117" s="238"/>
      <c r="F117" s="267" t="str">
        <f t="shared" si="13"/>
        <v>-</v>
      </c>
      <c r="G117" s="483">
        <f t="shared" si="14"/>
      </c>
      <c r="H117" s="483"/>
      <c r="I117" s="194"/>
      <c r="J117" s="287" t="str">
        <f t="shared" si="15"/>
        <v> </v>
      </c>
      <c r="K117" s="239">
        <f t="shared" si="16"/>
      </c>
      <c r="L117" s="217"/>
      <c r="M117" s="217"/>
      <c r="N117" s="163"/>
      <c r="O117" s="217"/>
      <c r="P117" s="163"/>
      <c r="Q117" s="217"/>
      <c r="R117" s="217"/>
      <c r="S117" s="217"/>
      <c r="U117" s="188"/>
      <c r="V117" s="188"/>
    </row>
    <row r="118" spans="2:22" s="139" customFormat="1" ht="22.5" customHeight="1">
      <c r="B118" s="135"/>
      <c r="C118" s="236"/>
      <c r="D118" s="362"/>
      <c r="E118" s="238"/>
      <c r="F118" s="267" t="str">
        <f t="shared" si="13"/>
        <v>-</v>
      </c>
      <c r="G118" s="483">
        <f>IF(D118="","",D118/F118)</f>
      </c>
      <c r="H118" s="483"/>
      <c r="I118" s="194"/>
      <c r="J118" s="287" t="str">
        <f>IF(G118&lt;0,"Recovery due to irregularity"," ")</f>
        <v> </v>
      </c>
      <c r="K118" s="239">
        <f>IF(J118="Recovery due to irregularity","Please insert irregularity reference number or return due to unspent funds","")</f>
      </c>
      <c r="L118" s="217"/>
      <c r="M118" s="217"/>
      <c r="N118" s="163"/>
      <c r="O118" s="217"/>
      <c r="P118" s="163"/>
      <c r="Q118" s="217"/>
      <c r="R118" s="217"/>
      <c r="S118" s="217"/>
      <c r="U118" s="188"/>
      <c r="V118" s="188"/>
    </row>
    <row r="119" spans="2:22" s="139" customFormat="1" ht="22.5" customHeight="1">
      <c r="B119" s="135"/>
      <c r="C119" s="354"/>
      <c r="D119" s="237"/>
      <c r="E119" s="238"/>
      <c r="F119" s="267" t="str">
        <f t="shared" si="13"/>
        <v>-</v>
      </c>
      <c r="G119" s="483">
        <f t="shared" si="14"/>
      </c>
      <c r="H119" s="483"/>
      <c r="I119" s="194"/>
      <c r="J119" s="287" t="str">
        <f t="shared" si="15"/>
        <v> </v>
      </c>
      <c r="K119" s="239">
        <f t="shared" si="16"/>
      </c>
      <c r="L119" s="217"/>
      <c r="O119" s="217"/>
      <c r="Q119" s="217"/>
      <c r="R119" s="217"/>
      <c r="S119" s="217"/>
      <c r="U119" s="188"/>
      <c r="V119" s="188"/>
    </row>
    <row r="120" spans="2:22" s="139" customFormat="1" ht="22.5" customHeight="1">
      <c r="B120" s="135"/>
      <c r="C120" s="236"/>
      <c r="D120" s="237"/>
      <c r="E120" s="238"/>
      <c r="F120" s="267" t="str">
        <f t="shared" si="13"/>
        <v>-</v>
      </c>
      <c r="G120" s="483">
        <f t="shared" si="14"/>
      </c>
      <c r="H120" s="483"/>
      <c r="I120" s="194"/>
      <c r="J120" s="287" t="str">
        <f t="shared" si="15"/>
        <v> </v>
      </c>
      <c r="K120" s="239">
        <f t="shared" si="16"/>
      </c>
      <c r="O120" s="187"/>
      <c r="Q120" s="187"/>
      <c r="R120" s="187"/>
      <c r="S120" s="187"/>
      <c r="U120" s="188"/>
      <c r="V120" s="188"/>
    </row>
    <row r="121" spans="2:22" s="139" customFormat="1" ht="22.5" customHeight="1">
      <c r="B121" s="135"/>
      <c r="C121" s="354"/>
      <c r="D121" s="237"/>
      <c r="E121" s="238"/>
      <c r="F121" s="267" t="str">
        <f t="shared" si="13"/>
        <v>-</v>
      </c>
      <c r="G121" s="511">
        <f>IF(D121="","",D121/F121)</f>
      </c>
      <c r="H121" s="511"/>
      <c r="I121" s="194"/>
      <c r="J121" s="287" t="str">
        <f t="shared" si="15"/>
        <v> </v>
      </c>
      <c r="K121" s="239">
        <f t="shared" si="16"/>
      </c>
      <c r="O121" s="187"/>
      <c r="Q121" s="187"/>
      <c r="R121" s="187"/>
      <c r="S121" s="187"/>
      <c r="U121" s="188"/>
      <c r="V121" s="188"/>
    </row>
    <row r="122" spans="2:22" s="139" customFormat="1" ht="22.5" customHeight="1">
      <c r="B122" s="135"/>
      <c r="C122" s="353"/>
      <c r="D122" s="237"/>
      <c r="E122" s="238"/>
      <c r="F122" s="267" t="str">
        <f t="shared" si="13"/>
        <v>-</v>
      </c>
      <c r="G122" s="483">
        <f t="shared" si="14"/>
      </c>
      <c r="H122" s="483"/>
      <c r="I122" s="194"/>
      <c r="J122" s="287" t="str">
        <f t="shared" si="15"/>
        <v> </v>
      </c>
      <c r="K122" s="239">
        <f t="shared" si="16"/>
      </c>
      <c r="O122" s="187"/>
      <c r="Q122" s="187"/>
      <c r="R122" s="187"/>
      <c r="S122" s="187"/>
      <c r="U122" s="188"/>
      <c r="V122" s="188"/>
    </row>
    <row r="123" spans="2:22" s="139" customFormat="1" ht="22.5" customHeight="1">
      <c r="B123" s="135"/>
      <c r="C123" s="241" t="s">
        <v>47</v>
      </c>
      <c r="D123" s="289">
        <f>SUM(D110:D122)</f>
        <v>0</v>
      </c>
      <c r="E123" s="242"/>
      <c r="F123" s="242"/>
      <c r="G123" s="483">
        <f>ROUND(SUM(G110:H122),0)</f>
        <v>0</v>
      </c>
      <c r="H123" s="483"/>
      <c r="I123" s="194"/>
      <c r="J123" s="287" t="str">
        <f>IF(G123&lt;0,"Recovery due to irregularity"," ")</f>
        <v> </v>
      </c>
      <c r="K123" s="239">
        <f t="shared" si="16"/>
      </c>
      <c r="O123" s="187"/>
      <c r="Q123" s="187"/>
      <c r="R123" s="187"/>
      <c r="S123" s="187"/>
      <c r="U123" s="188"/>
      <c r="V123" s="188"/>
    </row>
    <row r="124" spans="2:12" ht="11.25">
      <c r="B124" s="243"/>
      <c r="C124" s="244"/>
      <c r="D124" s="164"/>
      <c r="E124" s="164"/>
      <c r="F124" s="164"/>
      <c r="G124" s="164"/>
      <c r="H124" s="164"/>
      <c r="I124" s="164"/>
      <c r="J124" s="164"/>
      <c r="K124" s="210"/>
      <c r="L124" s="139"/>
    </row>
    <row r="125" spans="2:22" s="139" customFormat="1" ht="22.5" customHeight="1" thickBot="1">
      <c r="B125" s="135"/>
      <c r="C125" s="247"/>
      <c r="D125" s="194"/>
      <c r="E125" s="194"/>
      <c r="F125" s="194"/>
      <c r="G125" s="194"/>
      <c r="H125" s="194"/>
      <c r="I125" s="194"/>
      <c r="J125" s="248"/>
      <c r="K125" s="249"/>
      <c r="O125" s="187"/>
      <c r="Q125" s="187"/>
      <c r="R125" s="187"/>
      <c r="S125" s="187"/>
      <c r="U125" s="188"/>
      <c r="V125" s="188"/>
    </row>
    <row r="126" spans="2:22" s="139" customFormat="1" ht="22.5" customHeight="1">
      <c r="B126" s="198"/>
      <c r="C126" s="230"/>
      <c r="D126" s="199"/>
      <c r="E126" s="199"/>
      <c r="F126" s="199"/>
      <c r="G126" s="199"/>
      <c r="H126" s="199"/>
      <c r="I126" s="199"/>
      <c r="J126" s="231"/>
      <c r="K126" s="232"/>
      <c r="O126" s="187"/>
      <c r="Q126" s="187"/>
      <c r="R126" s="187"/>
      <c r="S126" s="187"/>
      <c r="U126" s="188"/>
      <c r="V126" s="188"/>
    </row>
    <row r="127" spans="2:22" s="139" customFormat="1" ht="29.25" customHeight="1">
      <c r="B127" s="135"/>
      <c r="C127" s="1" t="s">
        <v>134</v>
      </c>
      <c r="D127" s="488" t="str">
        <f>Input!C26</f>
        <v>Outcome 3</v>
      </c>
      <c r="E127" s="488"/>
      <c r="F127" s="488"/>
      <c r="G127" s="488"/>
      <c r="H127" s="488"/>
      <c r="I127" s="488"/>
      <c r="J127" s="488"/>
      <c r="K127" s="489"/>
      <c r="O127" s="187"/>
      <c r="Q127" s="187"/>
      <c r="R127" s="187"/>
      <c r="S127" s="187"/>
      <c r="U127" s="188"/>
      <c r="V127" s="188"/>
    </row>
    <row r="128" spans="2:22" s="139" customFormat="1" ht="15" customHeight="1">
      <c r="B128" s="135"/>
      <c r="C128" s="195"/>
      <c r="D128" s="201"/>
      <c r="E128" s="201"/>
      <c r="F128" s="201"/>
      <c r="G128" s="201"/>
      <c r="H128" s="201"/>
      <c r="I128" s="201"/>
      <c r="J128" s="201"/>
      <c r="K128" s="202"/>
      <c r="O128" s="187"/>
      <c r="Q128" s="187"/>
      <c r="R128" s="187"/>
      <c r="S128" s="187"/>
      <c r="U128" s="188"/>
      <c r="V128" s="188"/>
    </row>
    <row r="129" spans="2:22" s="139" customFormat="1" ht="12.75">
      <c r="B129" s="135"/>
      <c r="C129" s="195"/>
      <c r="D129" s="493" t="s">
        <v>57</v>
      </c>
      <c r="E129" s="494"/>
      <c r="F129" s="493" t="s">
        <v>58</v>
      </c>
      <c r="G129" s="494"/>
      <c r="H129" s="493" t="s">
        <v>43</v>
      </c>
      <c r="I129" s="494"/>
      <c r="J129" s="270" t="s">
        <v>59</v>
      </c>
      <c r="K129" s="271" t="s">
        <v>45</v>
      </c>
      <c r="O129" s="187"/>
      <c r="Q129" s="187"/>
      <c r="R129" s="187"/>
      <c r="S129" s="187"/>
      <c r="U129" s="188"/>
      <c r="V129" s="188"/>
    </row>
    <row r="130" spans="2:22" s="139" customFormat="1" ht="15" customHeight="1">
      <c r="B130" s="135"/>
      <c r="C130" s="61" t="s">
        <v>48</v>
      </c>
      <c r="D130" s="495">
        <f>DATA!F22</f>
        <v>0</v>
      </c>
      <c r="E130" s="496"/>
      <c r="F130" s="495">
        <f>G150</f>
        <v>0</v>
      </c>
      <c r="G130" s="496"/>
      <c r="H130" s="495">
        <f>D130+F130</f>
        <v>0</v>
      </c>
      <c r="I130" s="496"/>
      <c r="J130" s="57">
        <f>Input!H26</f>
        <v>1200000</v>
      </c>
      <c r="K130" s="58">
        <f>J130-H130</f>
        <v>1200000</v>
      </c>
      <c r="L130" s="200"/>
      <c r="M130" s="200"/>
      <c r="N130" s="200" t="s">
        <v>72</v>
      </c>
      <c r="O130" s="63">
        <f>Input!D26/Input!F26</f>
        <v>1</v>
      </c>
      <c r="Q130" s="187"/>
      <c r="R130" s="187"/>
      <c r="S130" s="187"/>
      <c r="U130" s="188"/>
      <c r="V130" s="188"/>
    </row>
    <row r="131" spans="2:22" s="139" customFormat="1" ht="15" customHeight="1">
      <c r="B131" s="135"/>
      <c r="C131" s="62" t="str">
        <f>CONCATENATE("Grant - ",(M131*100),"%")</f>
        <v>Grant - 85%</v>
      </c>
      <c r="D131" s="481">
        <f>D130*M131</f>
        <v>0</v>
      </c>
      <c r="E131" s="482"/>
      <c r="F131" s="481">
        <f>F130*M131</f>
        <v>0</v>
      </c>
      <c r="G131" s="482"/>
      <c r="H131" s="481">
        <f>F131+D131</f>
        <v>0</v>
      </c>
      <c r="I131" s="482"/>
      <c r="J131" s="59">
        <f>J130*M131</f>
        <v>1020000</v>
      </c>
      <c r="K131" s="60">
        <f>J131-H131</f>
        <v>1020000</v>
      </c>
      <c r="L131" s="200"/>
      <c r="M131" s="285">
        <f>ROUND(Input!G26,2)</f>
        <v>0.85</v>
      </c>
      <c r="N131" s="200" t="s">
        <v>66</v>
      </c>
      <c r="O131" s="290">
        <f>D131*O130</f>
        <v>0</v>
      </c>
      <c r="P131" s="290">
        <f>F131*O130</f>
        <v>0</v>
      </c>
      <c r="Q131" s="187"/>
      <c r="R131" s="187"/>
      <c r="S131" s="187"/>
      <c r="U131" s="188"/>
      <c r="V131" s="188"/>
    </row>
    <row r="132" spans="2:22" s="139" customFormat="1" ht="15" customHeight="1">
      <c r="B132" s="135"/>
      <c r="C132" s="62" t="str">
        <f>CONCATENATE("Co-financing - ",(M132*100),"%")</f>
        <v>Co-financing - 15%</v>
      </c>
      <c r="D132" s="481">
        <f>D130*M132</f>
        <v>0</v>
      </c>
      <c r="E132" s="482"/>
      <c r="F132" s="481">
        <f>F130*M132</f>
        <v>0</v>
      </c>
      <c r="G132" s="482"/>
      <c r="H132" s="481">
        <f>D132+F132</f>
        <v>0</v>
      </c>
      <c r="I132" s="482"/>
      <c r="J132" s="59">
        <f>J130-J131</f>
        <v>180000</v>
      </c>
      <c r="K132" s="60">
        <f>J132-H132</f>
        <v>180000</v>
      </c>
      <c r="L132" s="200"/>
      <c r="M132" s="285">
        <f>1-M131</f>
        <v>0.15000000000000002</v>
      </c>
      <c r="N132" s="200" t="s">
        <v>67</v>
      </c>
      <c r="O132" s="290">
        <f>D131-O131</f>
        <v>0</v>
      </c>
      <c r="P132" s="290">
        <f>F131-P131</f>
        <v>0</v>
      </c>
      <c r="Q132" s="187"/>
      <c r="R132" s="187"/>
      <c r="S132" s="187"/>
      <c r="U132" s="188"/>
      <c r="V132" s="188"/>
    </row>
    <row r="133" spans="2:22" s="139" customFormat="1" ht="15" customHeight="1">
      <c r="B133" s="135"/>
      <c r="C133" s="195"/>
      <c r="D133" s="203"/>
      <c r="E133" s="203"/>
      <c r="F133" s="203"/>
      <c r="G133" s="203"/>
      <c r="H133" s="203"/>
      <c r="I133" s="203"/>
      <c r="J133" s="203"/>
      <c r="K133" s="204"/>
      <c r="M133" s="250"/>
      <c r="O133" s="187"/>
      <c r="Q133" s="187"/>
      <c r="R133" s="187"/>
      <c r="S133" s="187"/>
      <c r="U133" s="188"/>
      <c r="V133" s="188"/>
    </row>
    <row r="134" spans="2:11" ht="15" customHeight="1">
      <c r="B134" s="140"/>
      <c r="C134" s="141"/>
      <c r="D134" s="142"/>
      <c r="E134" s="142"/>
      <c r="F134" s="142"/>
      <c r="G134" s="142"/>
      <c r="H134" s="142"/>
      <c r="I134" s="142"/>
      <c r="J134" s="142"/>
      <c r="K134" s="143"/>
    </row>
    <row r="135" spans="2:22" s="139" customFormat="1" ht="50.25" customHeight="1">
      <c r="B135" s="135"/>
      <c r="C135" s="207" t="s">
        <v>203</v>
      </c>
      <c r="D135" s="512" t="s">
        <v>78</v>
      </c>
      <c r="E135" s="512"/>
      <c r="F135" s="512"/>
      <c r="G135" s="512"/>
      <c r="H135" s="512"/>
      <c r="I135" s="512"/>
      <c r="J135" s="281" t="s">
        <v>71</v>
      </c>
      <c r="K135" s="262" t="str">
        <f>IF(O130=1,"EEA",(IF(O130=0,"NOR","EEA/NOR")))</f>
        <v>EEA</v>
      </c>
      <c r="O135" s="187"/>
      <c r="Q135" s="187"/>
      <c r="R135" s="187"/>
      <c r="S135" s="187"/>
      <c r="U135" s="188"/>
      <c r="V135" s="188"/>
    </row>
    <row r="136" spans="2:13" ht="3.75" customHeight="1">
      <c r="B136" s="140"/>
      <c r="C136" s="141"/>
      <c r="D136" s="142"/>
      <c r="E136" s="142"/>
      <c r="F136" s="142"/>
      <c r="G136" s="142"/>
      <c r="H136" s="142"/>
      <c r="I136" s="142"/>
      <c r="J136" s="142"/>
      <c r="K136" s="143"/>
      <c r="L136" s="177"/>
      <c r="M136" s="177"/>
    </row>
    <row r="137" spans="2:19" ht="22.5" customHeight="1">
      <c r="B137" s="140"/>
      <c r="C137" s="209"/>
      <c r="D137" s="541" t="str">
        <f>DATA!H99</f>
        <v>Dec 2016 - Jun 2018</v>
      </c>
      <c r="E137" s="542"/>
      <c r="F137" s="542"/>
      <c r="G137" s="542"/>
      <c r="H137" s="543"/>
      <c r="I137" s="251"/>
      <c r="J137" s="251"/>
      <c r="K137" s="205"/>
      <c r="L137" s="182"/>
      <c r="M137" s="211"/>
      <c r="N137" s="212"/>
      <c r="O137" s="212"/>
      <c r="P137" s="212"/>
      <c r="Q137" s="211"/>
      <c r="R137" s="209"/>
      <c r="S137" s="195"/>
    </row>
    <row r="138" spans="2:22" s="139" customFormat="1" ht="22.5" customHeight="1">
      <c r="B138" s="135"/>
      <c r="C138" s="263" t="s">
        <v>73</v>
      </c>
      <c r="D138" s="263" t="s">
        <v>74</v>
      </c>
      <c r="E138" s="263" t="s">
        <v>75</v>
      </c>
      <c r="F138" s="263" t="str">
        <f>Input!$C$33</f>
        <v>EUR/EUR</v>
      </c>
      <c r="G138" s="497" t="s">
        <v>76</v>
      </c>
      <c r="H138" s="498" t="s">
        <v>77</v>
      </c>
      <c r="I138" s="245"/>
      <c r="J138" s="245"/>
      <c r="K138" s="239">
        <f>IF(J138="Recovery due to irregularity","Please insert irregularity reference number or return due to unspent funds","")</f>
      </c>
      <c r="L138" s="194"/>
      <c r="M138" s="213"/>
      <c r="N138" s="213"/>
      <c r="O138" s="214"/>
      <c r="P138" s="215"/>
      <c r="Q138" s="216"/>
      <c r="R138" s="194"/>
      <c r="S138" s="194"/>
      <c r="U138" s="188"/>
      <c r="V138" s="188"/>
    </row>
    <row r="139" spans="2:22" s="139" customFormat="1" ht="22.5" customHeight="1">
      <c r="B139" s="135"/>
      <c r="C139" s="236"/>
      <c r="D139" s="237"/>
      <c r="E139" s="238"/>
      <c r="F139" s="267" t="str">
        <f aca="true" t="shared" si="17" ref="F139:F149">IF(E139=0,"-",(VLOOKUP(TEXT(E139,"mmm yy"),$M$41:$O$61,3,0)))</f>
        <v>-</v>
      </c>
      <c r="G139" s="499">
        <f>IF(D139="","",D139/F139)</f>
      </c>
      <c r="H139" s="499"/>
      <c r="I139" s="194"/>
      <c r="J139" s="287" t="str">
        <f aca="true" t="shared" si="18" ref="J139:J149">IF(G139&lt;0,"Recovery due to irregularity"," ")</f>
        <v> </v>
      </c>
      <c r="K139" s="239">
        <f aca="true" t="shared" si="19" ref="K139:K149">IF(J139="Recovery due to irregularity","Please insert irregularity reference number or return due to unspent funds","")</f>
      </c>
      <c r="L139" s="217"/>
      <c r="M139" s="217"/>
      <c r="N139" s="163"/>
      <c r="O139" s="217"/>
      <c r="P139" s="163"/>
      <c r="Q139" s="217"/>
      <c r="R139" s="217"/>
      <c r="S139" s="217"/>
      <c r="U139" s="188"/>
      <c r="V139" s="188"/>
    </row>
    <row r="140" spans="2:22" s="139" customFormat="1" ht="22.5" customHeight="1">
      <c r="B140" s="135"/>
      <c r="C140" s="236"/>
      <c r="D140" s="237"/>
      <c r="E140" s="238"/>
      <c r="F140" s="267" t="str">
        <f t="shared" si="17"/>
        <v>-</v>
      </c>
      <c r="G140" s="499">
        <f>IF(D140="","",D140/F140)</f>
      </c>
      <c r="H140" s="499"/>
      <c r="I140" s="194"/>
      <c r="J140" s="287" t="str">
        <f t="shared" si="18"/>
        <v> </v>
      </c>
      <c r="K140" s="239">
        <f t="shared" si="19"/>
      </c>
      <c r="L140" s="217"/>
      <c r="M140" s="217"/>
      <c r="N140" s="163"/>
      <c r="O140" s="217"/>
      <c r="P140" s="163"/>
      <c r="Q140" s="217"/>
      <c r="R140" s="217"/>
      <c r="S140" s="217"/>
      <c r="U140" s="188"/>
      <c r="V140" s="188"/>
    </row>
    <row r="141" spans="2:22" s="139" customFormat="1" ht="22.5" customHeight="1">
      <c r="B141" s="135"/>
      <c r="C141" s="236"/>
      <c r="D141" s="237"/>
      <c r="E141" s="252"/>
      <c r="F141" s="267" t="str">
        <f t="shared" si="17"/>
        <v>-</v>
      </c>
      <c r="G141" s="483">
        <f aca="true" t="shared" si="20" ref="G141:G149">IF(D141="","",D141/F141)</f>
      </c>
      <c r="H141" s="483"/>
      <c r="I141" s="194"/>
      <c r="J141" s="287" t="str">
        <f t="shared" si="18"/>
        <v> </v>
      </c>
      <c r="K141" s="239">
        <f t="shared" si="19"/>
      </c>
      <c r="L141" s="217"/>
      <c r="M141" s="217"/>
      <c r="N141" s="163"/>
      <c r="O141" s="217"/>
      <c r="P141" s="163"/>
      <c r="Q141" s="217"/>
      <c r="R141" s="217"/>
      <c r="S141" s="217"/>
      <c r="U141" s="188"/>
      <c r="V141" s="188"/>
    </row>
    <row r="142" spans="2:22" s="139" customFormat="1" ht="22.5" customHeight="1">
      <c r="B142" s="135"/>
      <c r="C142" s="236"/>
      <c r="D142" s="237"/>
      <c r="E142" s="252"/>
      <c r="F142" s="267" t="str">
        <f t="shared" si="17"/>
        <v>-</v>
      </c>
      <c r="G142" s="483">
        <f t="shared" si="20"/>
      </c>
      <c r="H142" s="483"/>
      <c r="I142" s="194"/>
      <c r="J142" s="287" t="str">
        <f t="shared" si="18"/>
        <v> </v>
      </c>
      <c r="K142" s="239">
        <f t="shared" si="19"/>
      </c>
      <c r="L142" s="217"/>
      <c r="M142" s="217"/>
      <c r="N142" s="163"/>
      <c r="O142" s="217"/>
      <c r="P142" s="163"/>
      <c r="Q142" s="217"/>
      <c r="R142" s="217"/>
      <c r="S142" s="217"/>
      <c r="U142" s="188"/>
      <c r="V142" s="188"/>
    </row>
    <row r="143" spans="2:22" s="139" customFormat="1" ht="22.5" customHeight="1">
      <c r="B143" s="135"/>
      <c r="C143" s="236"/>
      <c r="D143" s="237"/>
      <c r="E143" s="252"/>
      <c r="F143" s="267" t="str">
        <f t="shared" si="17"/>
        <v>-</v>
      </c>
      <c r="G143" s="483">
        <f t="shared" si="20"/>
      </c>
      <c r="H143" s="483"/>
      <c r="I143" s="194"/>
      <c r="J143" s="287" t="str">
        <f t="shared" si="18"/>
        <v> </v>
      </c>
      <c r="K143" s="239">
        <f t="shared" si="19"/>
      </c>
      <c r="L143" s="217"/>
      <c r="M143" s="217"/>
      <c r="N143" s="163"/>
      <c r="O143" s="217"/>
      <c r="P143" s="163"/>
      <c r="Q143" s="217"/>
      <c r="R143" s="217"/>
      <c r="S143" s="217"/>
      <c r="U143" s="188"/>
      <c r="V143" s="188"/>
    </row>
    <row r="144" spans="2:22" s="139" customFormat="1" ht="22.5" customHeight="1">
      <c r="B144" s="135"/>
      <c r="C144" s="236"/>
      <c r="D144" s="253"/>
      <c r="E144" s="252"/>
      <c r="F144" s="267" t="str">
        <f t="shared" si="17"/>
        <v>-</v>
      </c>
      <c r="G144" s="483">
        <f t="shared" si="20"/>
      </c>
      <c r="H144" s="483"/>
      <c r="I144" s="194"/>
      <c r="J144" s="287" t="str">
        <f t="shared" si="18"/>
        <v> </v>
      </c>
      <c r="K144" s="239">
        <f t="shared" si="19"/>
      </c>
      <c r="O144" s="187"/>
      <c r="Q144" s="187"/>
      <c r="R144" s="187"/>
      <c r="S144" s="187"/>
      <c r="U144" s="188"/>
      <c r="V144" s="188"/>
    </row>
    <row r="145" spans="2:22" s="139" customFormat="1" ht="22.5" customHeight="1">
      <c r="B145" s="135"/>
      <c r="C145" s="236"/>
      <c r="D145" s="253"/>
      <c r="E145" s="252"/>
      <c r="F145" s="267" t="str">
        <f t="shared" si="17"/>
        <v>-</v>
      </c>
      <c r="G145" s="483">
        <f t="shared" si="20"/>
      </c>
      <c r="H145" s="483"/>
      <c r="I145" s="194"/>
      <c r="J145" s="287" t="str">
        <f t="shared" si="18"/>
        <v> </v>
      </c>
      <c r="K145" s="239">
        <f t="shared" si="19"/>
      </c>
      <c r="O145" s="187"/>
      <c r="Q145" s="187"/>
      <c r="R145" s="187"/>
      <c r="S145" s="187"/>
      <c r="U145" s="188"/>
      <c r="V145" s="188"/>
    </row>
    <row r="146" spans="2:22" s="139" customFormat="1" ht="22.5" customHeight="1">
      <c r="B146" s="135"/>
      <c r="C146" s="351"/>
      <c r="D146" s="237"/>
      <c r="E146" s="238"/>
      <c r="F146" s="267" t="str">
        <f t="shared" si="17"/>
        <v>-</v>
      </c>
      <c r="G146" s="511">
        <f t="shared" si="20"/>
      </c>
      <c r="H146" s="511"/>
      <c r="I146" s="194"/>
      <c r="J146" s="234" t="str">
        <f t="shared" si="18"/>
        <v> </v>
      </c>
      <c r="K146" s="239">
        <f t="shared" si="19"/>
      </c>
      <c r="O146" s="187"/>
      <c r="Q146" s="187"/>
      <c r="R146" s="187"/>
      <c r="S146" s="187"/>
      <c r="U146" s="188"/>
      <c r="V146" s="188"/>
    </row>
    <row r="147" spans="2:22" s="139" customFormat="1" ht="22.5" customHeight="1">
      <c r="B147" s="135"/>
      <c r="C147" s="355"/>
      <c r="D147" s="352"/>
      <c r="E147" s="238"/>
      <c r="F147" s="267" t="str">
        <f t="shared" si="17"/>
        <v>-</v>
      </c>
      <c r="G147" s="511">
        <f>IF(D147="","",D147/F147)</f>
      </c>
      <c r="H147" s="511"/>
      <c r="I147" s="194"/>
      <c r="J147" s="234" t="str">
        <f>IF(G147&lt;0,"Recovery due to irregularity"," ")</f>
        <v> </v>
      </c>
      <c r="K147" s="239">
        <f t="shared" si="19"/>
      </c>
      <c r="O147" s="187"/>
      <c r="Q147" s="187"/>
      <c r="R147" s="187"/>
      <c r="S147" s="187"/>
      <c r="U147" s="188"/>
      <c r="V147" s="188"/>
    </row>
    <row r="148" spans="2:22" s="139" customFormat="1" ht="22.5" customHeight="1">
      <c r="B148" s="135"/>
      <c r="C148" s="353"/>
      <c r="D148" s="237"/>
      <c r="E148" s="238"/>
      <c r="F148" s="267" t="str">
        <f t="shared" si="17"/>
        <v>-</v>
      </c>
      <c r="G148" s="511">
        <f>IF(D148="","",D148/F148)</f>
      </c>
      <c r="H148" s="511"/>
      <c r="I148" s="194"/>
      <c r="J148" s="234" t="str">
        <f>IF(G148&lt;0,"Recovery due to irregularity"," ")</f>
        <v> </v>
      </c>
      <c r="K148" s="239">
        <f t="shared" si="19"/>
      </c>
      <c r="O148" s="187"/>
      <c r="Q148" s="187"/>
      <c r="R148" s="187"/>
      <c r="S148" s="187"/>
      <c r="U148" s="188"/>
      <c r="V148" s="188"/>
    </row>
    <row r="149" spans="2:22" s="139" customFormat="1" ht="22.5" customHeight="1">
      <c r="B149" s="135"/>
      <c r="C149" s="353"/>
      <c r="D149" s="237"/>
      <c r="E149" s="238"/>
      <c r="F149" s="267" t="str">
        <f t="shared" si="17"/>
        <v>-</v>
      </c>
      <c r="G149" s="483">
        <f t="shared" si="20"/>
      </c>
      <c r="H149" s="483"/>
      <c r="I149" s="194"/>
      <c r="J149" s="287" t="str">
        <f t="shared" si="18"/>
        <v> </v>
      </c>
      <c r="K149" s="239">
        <f t="shared" si="19"/>
      </c>
      <c r="O149" s="187"/>
      <c r="Q149" s="187"/>
      <c r="R149" s="187"/>
      <c r="S149" s="187"/>
      <c r="U149" s="188"/>
      <c r="V149" s="188"/>
    </row>
    <row r="150" spans="2:22" s="139" customFormat="1" ht="22.5" customHeight="1">
      <c r="B150" s="135"/>
      <c r="C150" s="241" t="s">
        <v>47</v>
      </c>
      <c r="D150" s="289">
        <f>SUM(D139:D149)</f>
        <v>0</v>
      </c>
      <c r="E150" s="242"/>
      <c r="F150" s="242"/>
      <c r="G150" s="483">
        <f>ROUND(SUM(G139:H149),0)</f>
        <v>0</v>
      </c>
      <c r="H150" s="483">
        <f>SUM(H139:H149)</f>
        <v>0</v>
      </c>
      <c r="I150" s="194"/>
      <c r="J150" s="248"/>
      <c r="K150" s="249"/>
      <c r="L150" s="217"/>
      <c r="M150" s="217"/>
      <c r="O150" s="187"/>
      <c r="Q150" s="187"/>
      <c r="R150" s="187"/>
      <c r="S150" s="187"/>
      <c r="U150" s="188"/>
      <c r="V150" s="188"/>
    </row>
    <row r="151" spans="2:13" ht="12" thickBot="1">
      <c r="B151" s="243"/>
      <c r="C151" s="244"/>
      <c r="D151" s="164"/>
      <c r="E151" s="164"/>
      <c r="F151" s="164"/>
      <c r="G151" s="164"/>
      <c r="H151" s="164"/>
      <c r="I151" s="164"/>
      <c r="J151" s="164"/>
      <c r="K151" s="210"/>
      <c r="L151" s="217"/>
      <c r="M151" s="182"/>
    </row>
    <row r="152" spans="2:22" s="139" customFormat="1" ht="29.25" customHeight="1" hidden="1">
      <c r="B152" s="135"/>
      <c r="C152" s="1" t="s">
        <v>134</v>
      </c>
      <c r="D152" s="488">
        <f>Input!C27</f>
        <v>0</v>
      </c>
      <c r="E152" s="488"/>
      <c r="F152" s="488"/>
      <c r="G152" s="488"/>
      <c r="H152" s="488"/>
      <c r="I152" s="488"/>
      <c r="J152" s="488"/>
      <c r="K152" s="489"/>
      <c r="O152" s="187"/>
      <c r="Q152" s="187"/>
      <c r="R152" s="187"/>
      <c r="S152" s="187"/>
      <c r="U152" s="188"/>
      <c r="V152" s="188"/>
    </row>
    <row r="153" spans="2:22" s="139" customFormat="1" ht="15" customHeight="1" hidden="1">
      <c r="B153" s="135"/>
      <c r="C153" s="195"/>
      <c r="D153" s="201"/>
      <c r="E153" s="201"/>
      <c r="F153" s="201"/>
      <c r="G153" s="201"/>
      <c r="H153" s="201"/>
      <c r="I153" s="201"/>
      <c r="J153" s="201"/>
      <c r="K153" s="202"/>
      <c r="O153" s="187"/>
      <c r="Q153" s="187"/>
      <c r="R153" s="187"/>
      <c r="S153" s="187"/>
      <c r="U153" s="188"/>
      <c r="V153" s="188"/>
    </row>
    <row r="154" spans="2:22" s="139" customFormat="1" ht="12.75" hidden="1">
      <c r="B154" s="135"/>
      <c r="C154" s="195"/>
      <c r="D154" s="493" t="s">
        <v>57</v>
      </c>
      <c r="E154" s="494"/>
      <c r="F154" s="493" t="s">
        <v>58</v>
      </c>
      <c r="G154" s="494"/>
      <c r="H154" s="493" t="s">
        <v>43</v>
      </c>
      <c r="I154" s="494"/>
      <c r="J154" s="270" t="s">
        <v>59</v>
      </c>
      <c r="K154" s="271" t="s">
        <v>45</v>
      </c>
      <c r="O154" s="187"/>
      <c r="Q154" s="187"/>
      <c r="R154" s="187"/>
      <c r="S154" s="187"/>
      <c r="U154" s="188"/>
      <c r="V154" s="188"/>
    </row>
    <row r="155" spans="2:22" s="139" customFormat="1" ht="15" customHeight="1" hidden="1">
      <c r="B155" s="135"/>
      <c r="C155" s="61" t="s">
        <v>48</v>
      </c>
      <c r="D155" s="495">
        <f>DATA!G22</f>
        <v>0</v>
      </c>
      <c r="E155" s="496"/>
      <c r="F155" s="495">
        <f>G175</f>
        <v>0</v>
      </c>
      <c r="G155" s="496"/>
      <c r="H155" s="495">
        <f>D155+F155</f>
        <v>0</v>
      </c>
      <c r="I155" s="496"/>
      <c r="J155" s="57">
        <f>Input!H27</f>
        <v>0</v>
      </c>
      <c r="K155" s="58">
        <f>J155-H155</f>
        <v>0</v>
      </c>
      <c r="L155" s="200"/>
      <c r="M155" s="200"/>
      <c r="N155" s="200"/>
      <c r="O155" s="63"/>
      <c r="Q155" s="200"/>
      <c r="R155" s="187"/>
      <c r="S155" s="187"/>
      <c r="U155" s="188"/>
      <c r="V155" s="188"/>
    </row>
    <row r="156" spans="2:22" s="139" customFormat="1" ht="15" customHeight="1" hidden="1">
      <c r="B156" s="135"/>
      <c r="C156" s="62" t="str">
        <f>CONCATENATE("Grant - ",(M156*100),"%")</f>
        <v>Grant - 0%</v>
      </c>
      <c r="D156" s="481">
        <f>D155*M156</f>
        <v>0</v>
      </c>
      <c r="E156" s="482"/>
      <c r="F156" s="481">
        <f>F155*M156</f>
        <v>0</v>
      </c>
      <c r="G156" s="482"/>
      <c r="H156" s="481">
        <f>F156+D156</f>
        <v>0</v>
      </c>
      <c r="I156" s="482"/>
      <c r="J156" s="59">
        <f>J155*M156</f>
        <v>0</v>
      </c>
      <c r="K156" s="60">
        <f>J156-H156</f>
        <v>0</v>
      </c>
      <c r="L156" s="200"/>
      <c r="M156" s="285"/>
      <c r="N156" s="200"/>
      <c r="O156" s="290"/>
      <c r="P156" s="290"/>
      <c r="Q156" s="200"/>
      <c r="R156" s="187"/>
      <c r="S156" s="187"/>
      <c r="U156" s="188"/>
      <c r="V156" s="188"/>
    </row>
    <row r="157" spans="2:22" s="139" customFormat="1" ht="15" customHeight="1" hidden="1">
      <c r="B157" s="135"/>
      <c r="C157" s="62" t="str">
        <f>CONCATENATE("Co-financing - ",(M157*100),"%")</f>
        <v>Co-financing - 0%</v>
      </c>
      <c r="D157" s="481">
        <f>D155*M157</f>
        <v>0</v>
      </c>
      <c r="E157" s="482"/>
      <c r="F157" s="481">
        <f>F155*M157</f>
        <v>0</v>
      </c>
      <c r="G157" s="482"/>
      <c r="H157" s="481">
        <f>D157+F157</f>
        <v>0</v>
      </c>
      <c r="I157" s="482"/>
      <c r="J157" s="59">
        <f>J155-J156</f>
        <v>0</v>
      </c>
      <c r="K157" s="60">
        <f>J157-H157</f>
        <v>0</v>
      </c>
      <c r="L157" s="200"/>
      <c r="M157" s="285"/>
      <c r="N157" s="200"/>
      <c r="O157" s="290"/>
      <c r="P157" s="290"/>
      <c r="Q157" s="200"/>
      <c r="R157" s="187"/>
      <c r="S157" s="187"/>
      <c r="U157" s="188"/>
      <c r="V157" s="188"/>
    </row>
    <row r="158" spans="2:22" s="139" customFormat="1" ht="15" customHeight="1" hidden="1">
      <c r="B158" s="135"/>
      <c r="C158" s="195"/>
      <c r="D158" s="203"/>
      <c r="E158" s="203"/>
      <c r="F158" s="203"/>
      <c r="G158" s="203"/>
      <c r="H158" s="203"/>
      <c r="I158" s="203"/>
      <c r="J158" s="203"/>
      <c r="K158" s="204"/>
      <c r="M158" s="250"/>
      <c r="O158" s="187"/>
      <c r="Q158" s="187"/>
      <c r="R158" s="187"/>
      <c r="S158" s="187"/>
      <c r="U158" s="188"/>
      <c r="V158" s="188"/>
    </row>
    <row r="159" spans="2:11" ht="15" customHeight="1" hidden="1">
      <c r="B159" s="140"/>
      <c r="C159" s="141"/>
      <c r="D159" s="142"/>
      <c r="E159" s="142"/>
      <c r="F159" s="142"/>
      <c r="G159" s="142"/>
      <c r="H159" s="142"/>
      <c r="I159" s="142"/>
      <c r="J159" s="142"/>
      <c r="K159" s="143"/>
    </row>
    <row r="160" spans="2:22" s="139" customFormat="1" ht="50.25" customHeight="1" hidden="1">
      <c r="B160" s="135"/>
      <c r="C160" s="207" t="s">
        <v>203</v>
      </c>
      <c r="D160" s="512" t="s">
        <v>78</v>
      </c>
      <c r="E160" s="512"/>
      <c r="F160" s="512"/>
      <c r="G160" s="512"/>
      <c r="H160" s="512"/>
      <c r="I160" s="512"/>
      <c r="J160" s="281" t="s">
        <v>71</v>
      </c>
      <c r="K160" s="262" t="str">
        <f>IF(O155=1,"EEA",(IF(O155=0,"NOR","EEA/NOR")))</f>
        <v>NOR</v>
      </c>
      <c r="O160" s="187"/>
      <c r="Q160" s="187"/>
      <c r="R160" s="187"/>
      <c r="S160" s="187"/>
      <c r="U160" s="188"/>
      <c r="V160" s="188"/>
    </row>
    <row r="161" spans="2:13" ht="3.75" customHeight="1" hidden="1">
      <c r="B161" s="140"/>
      <c r="C161" s="141"/>
      <c r="D161" s="142"/>
      <c r="E161" s="142"/>
      <c r="F161" s="142"/>
      <c r="G161" s="142"/>
      <c r="H161" s="142"/>
      <c r="I161" s="142"/>
      <c r="J161" s="142"/>
      <c r="K161" s="143"/>
      <c r="L161" s="177"/>
      <c r="M161" s="177"/>
    </row>
    <row r="162" spans="2:19" ht="22.5" customHeight="1" hidden="1">
      <c r="B162" s="140"/>
      <c r="C162" s="209"/>
      <c r="D162" s="541" t="str">
        <f>DATA!H99</f>
        <v>Dec 2016 - Jun 2018</v>
      </c>
      <c r="E162" s="542"/>
      <c r="F162" s="542"/>
      <c r="G162" s="542"/>
      <c r="H162" s="543"/>
      <c r="I162" s="251"/>
      <c r="J162" s="251"/>
      <c r="K162" s="205"/>
      <c r="L162" s="182"/>
      <c r="M162" s="211"/>
      <c r="N162" s="212"/>
      <c r="O162" s="212"/>
      <c r="P162" s="212"/>
      <c r="Q162" s="211"/>
      <c r="R162" s="209"/>
      <c r="S162" s="195"/>
    </row>
    <row r="163" spans="2:22" s="139" customFormat="1" ht="22.5" customHeight="1" hidden="1">
      <c r="B163" s="135"/>
      <c r="C163" s="263" t="s">
        <v>73</v>
      </c>
      <c r="D163" s="263" t="s">
        <v>74</v>
      </c>
      <c r="E163" s="263" t="s">
        <v>75</v>
      </c>
      <c r="F163" s="263" t="str">
        <f>Input!$C$33</f>
        <v>EUR/EUR</v>
      </c>
      <c r="G163" s="497" t="s">
        <v>76</v>
      </c>
      <c r="H163" s="498" t="s">
        <v>77</v>
      </c>
      <c r="I163" s="245"/>
      <c r="J163" s="245"/>
      <c r="K163" s="246"/>
      <c r="L163" s="194"/>
      <c r="M163" s="213"/>
      <c r="N163" s="213"/>
      <c r="O163" s="214"/>
      <c r="P163" s="215"/>
      <c r="Q163" s="216"/>
      <c r="R163" s="194"/>
      <c r="S163" s="194"/>
      <c r="U163" s="188"/>
      <c r="V163" s="188"/>
    </row>
    <row r="164" spans="2:22" s="139" customFormat="1" ht="22.5" customHeight="1" hidden="1">
      <c r="B164" s="135"/>
      <c r="C164" s="236"/>
      <c r="D164" s="237"/>
      <c r="E164" s="238"/>
      <c r="F164" s="267" t="str">
        <f aca="true" t="shared" si="21" ref="F164:F174">IF(E164=0,"-",(VLOOKUP(TEXT(E164,"mmm yy"),$M$41:$O$61,3,0)))</f>
        <v>-</v>
      </c>
      <c r="G164" s="499">
        <f>IF(D164="","",D164/F164)</f>
      </c>
      <c r="H164" s="499"/>
      <c r="I164" s="194"/>
      <c r="J164" s="287" t="str">
        <f aca="true" t="shared" si="22" ref="J164:J174">IF(G164&lt;0,"Recovery due to irregularity"," ")</f>
        <v> </v>
      </c>
      <c r="K164" s="239">
        <f aca="true" t="shared" si="23" ref="K164:K174">IF(J164="Recovery due to irregularity","Please insert irregularity reference number or return due to unspent funds","")</f>
      </c>
      <c r="L164" s="217"/>
      <c r="M164" s="217"/>
      <c r="N164" s="163"/>
      <c r="O164" s="217"/>
      <c r="P164" s="163"/>
      <c r="Q164" s="217"/>
      <c r="R164" s="217"/>
      <c r="S164" s="217"/>
      <c r="U164" s="188"/>
      <c r="V164" s="188"/>
    </row>
    <row r="165" spans="2:22" s="139" customFormat="1" ht="22.5" customHeight="1" hidden="1">
      <c r="B165" s="135"/>
      <c r="C165" s="236"/>
      <c r="D165" s="237"/>
      <c r="E165" s="238"/>
      <c r="F165" s="267" t="str">
        <f t="shared" si="21"/>
        <v>-</v>
      </c>
      <c r="G165" s="499">
        <f>IF(D165="","",D165/F165)</f>
      </c>
      <c r="H165" s="499"/>
      <c r="I165" s="194"/>
      <c r="J165" s="287" t="str">
        <f t="shared" si="22"/>
        <v> </v>
      </c>
      <c r="K165" s="239">
        <f t="shared" si="23"/>
      </c>
      <c r="L165" s="217"/>
      <c r="M165" s="217"/>
      <c r="N165" s="163"/>
      <c r="O165" s="217"/>
      <c r="P165" s="163"/>
      <c r="Q165" s="217"/>
      <c r="R165" s="217"/>
      <c r="S165" s="217"/>
      <c r="U165" s="188"/>
      <c r="V165" s="188"/>
    </row>
    <row r="166" spans="2:22" s="139" customFormat="1" ht="22.5" customHeight="1" hidden="1">
      <c r="B166" s="135"/>
      <c r="C166" s="236"/>
      <c r="D166" s="237"/>
      <c r="E166" s="252"/>
      <c r="F166" s="267" t="str">
        <f t="shared" si="21"/>
        <v>-</v>
      </c>
      <c r="G166" s="483">
        <f aca="true" t="shared" si="24" ref="G166:G174">IF(D166="","",D166/F166)</f>
      </c>
      <c r="H166" s="483"/>
      <c r="I166" s="194"/>
      <c r="J166" s="287" t="str">
        <f t="shared" si="22"/>
        <v> </v>
      </c>
      <c r="K166" s="239">
        <f t="shared" si="23"/>
      </c>
      <c r="L166" s="217"/>
      <c r="M166" s="217"/>
      <c r="N166" s="163"/>
      <c r="O166" s="217"/>
      <c r="P166" s="163"/>
      <c r="Q166" s="217"/>
      <c r="R166" s="217"/>
      <c r="S166" s="217"/>
      <c r="U166" s="188"/>
      <c r="V166" s="188"/>
    </row>
    <row r="167" spans="2:22" s="139" customFormat="1" ht="22.5" customHeight="1" hidden="1">
      <c r="B167" s="135"/>
      <c r="C167" s="236"/>
      <c r="D167" s="237"/>
      <c r="E167" s="252"/>
      <c r="F167" s="267" t="str">
        <f t="shared" si="21"/>
        <v>-</v>
      </c>
      <c r="G167" s="483">
        <f t="shared" si="24"/>
      </c>
      <c r="H167" s="483"/>
      <c r="I167" s="194"/>
      <c r="J167" s="287" t="str">
        <f t="shared" si="22"/>
        <v> </v>
      </c>
      <c r="K167" s="239">
        <f t="shared" si="23"/>
      </c>
      <c r="L167" s="217"/>
      <c r="M167" s="217"/>
      <c r="N167" s="163"/>
      <c r="O167" s="217"/>
      <c r="P167" s="163"/>
      <c r="Q167" s="217"/>
      <c r="R167" s="217"/>
      <c r="S167" s="217"/>
      <c r="U167" s="188"/>
      <c r="V167" s="188"/>
    </row>
    <row r="168" spans="2:22" s="139" customFormat="1" ht="22.5" customHeight="1" hidden="1">
      <c r="B168" s="135"/>
      <c r="C168" s="236"/>
      <c r="D168" s="237"/>
      <c r="E168" s="252"/>
      <c r="F168" s="267" t="str">
        <f t="shared" si="21"/>
        <v>-</v>
      </c>
      <c r="G168" s="483">
        <f t="shared" si="24"/>
      </c>
      <c r="H168" s="483"/>
      <c r="I168" s="194"/>
      <c r="J168" s="287" t="str">
        <f t="shared" si="22"/>
        <v> </v>
      </c>
      <c r="K168" s="239">
        <f t="shared" si="23"/>
      </c>
      <c r="L168" s="217"/>
      <c r="M168" s="217"/>
      <c r="N168" s="163"/>
      <c r="O168" s="217"/>
      <c r="P168" s="163"/>
      <c r="Q168" s="217"/>
      <c r="R168" s="217"/>
      <c r="S168" s="217"/>
      <c r="U168" s="188"/>
      <c r="V168" s="188"/>
    </row>
    <row r="169" spans="2:22" s="139" customFormat="1" ht="22.5" customHeight="1" hidden="1">
      <c r="B169" s="135"/>
      <c r="C169" s="236"/>
      <c r="D169" s="253"/>
      <c r="E169" s="252"/>
      <c r="F169" s="267" t="str">
        <f t="shared" si="21"/>
        <v>-</v>
      </c>
      <c r="G169" s="483">
        <f t="shared" si="24"/>
      </c>
      <c r="H169" s="483"/>
      <c r="I169" s="194"/>
      <c r="J169" s="287" t="str">
        <f t="shared" si="22"/>
        <v> </v>
      </c>
      <c r="K169" s="239">
        <f t="shared" si="23"/>
      </c>
      <c r="O169" s="187"/>
      <c r="Q169" s="187"/>
      <c r="R169" s="187"/>
      <c r="S169" s="187"/>
      <c r="U169" s="188"/>
      <c r="V169" s="188"/>
    </row>
    <row r="170" spans="2:22" s="139" customFormat="1" ht="22.5" customHeight="1" hidden="1">
      <c r="B170" s="135"/>
      <c r="C170" s="236"/>
      <c r="D170" s="253"/>
      <c r="E170" s="252"/>
      <c r="F170" s="267" t="str">
        <f t="shared" si="21"/>
        <v>-</v>
      </c>
      <c r="G170" s="483">
        <f t="shared" si="24"/>
      </c>
      <c r="H170" s="483"/>
      <c r="I170" s="194"/>
      <c r="J170" s="287" t="str">
        <f t="shared" si="22"/>
        <v> </v>
      </c>
      <c r="K170" s="239">
        <f t="shared" si="23"/>
      </c>
      <c r="O170" s="187"/>
      <c r="Q170" s="187"/>
      <c r="R170" s="187"/>
      <c r="S170" s="187"/>
      <c r="U170" s="188"/>
      <c r="V170" s="188"/>
    </row>
    <row r="171" spans="2:22" s="139" customFormat="1" ht="22.5" customHeight="1" hidden="1">
      <c r="B171" s="135"/>
      <c r="C171" s="351"/>
      <c r="D171" s="237"/>
      <c r="E171" s="238"/>
      <c r="F171" s="267" t="str">
        <f t="shared" si="21"/>
        <v>-</v>
      </c>
      <c r="G171" s="554">
        <f t="shared" si="24"/>
      </c>
      <c r="H171" s="555"/>
      <c r="I171" s="194"/>
      <c r="J171" s="234" t="str">
        <f t="shared" si="22"/>
        <v> </v>
      </c>
      <c r="K171" s="239">
        <f t="shared" si="23"/>
      </c>
      <c r="O171" s="187"/>
      <c r="Q171" s="187"/>
      <c r="R171" s="187"/>
      <c r="S171" s="187"/>
      <c r="U171" s="188"/>
      <c r="V171" s="188"/>
    </row>
    <row r="172" spans="2:22" s="139" customFormat="1" ht="22.5" customHeight="1" hidden="1">
      <c r="B172" s="135"/>
      <c r="C172" s="355"/>
      <c r="D172" s="352"/>
      <c r="E172" s="238"/>
      <c r="F172" s="267" t="str">
        <f t="shared" si="21"/>
        <v>-</v>
      </c>
      <c r="G172" s="511">
        <f>IF(D172="","",D172/F172)</f>
      </c>
      <c r="H172" s="511"/>
      <c r="I172" s="194"/>
      <c r="J172" s="234" t="str">
        <f>IF(G172&lt;0,"Recovery due to irregularity"," ")</f>
        <v> </v>
      </c>
      <c r="K172" s="239">
        <f t="shared" si="23"/>
      </c>
      <c r="O172" s="187"/>
      <c r="Q172" s="187"/>
      <c r="R172" s="187"/>
      <c r="S172" s="187"/>
      <c r="U172" s="188"/>
      <c r="V172" s="188"/>
    </row>
    <row r="173" spans="2:22" s="139" customFormat="1" ht="22.5" customHeight="1" hidden="1">
      <c r="B173" s="135"/>
      <c r="C173" s="353"/>
      <c r="D173" s="237"/>
      <c r="E173" s="238"/>
      <c r="F173" s="267" t="str">
        <f t="shared" si="21"/>
        <v>-</v>
      </c>
      <c r="G173" s="511">
        <f>IF(D173="","",D173/F173)</f>
      </c>
      <c r="H173" s="511"/>
      <c r="I173" s="194"/>
      <c r="J173" s="234" t="str">
        <f>IF(G173&lt;0,"Recovery due to irregularity"," ")</f>
        <v> </v>
      </c>
      <c r="K173" s="239">
        <f t="shared" si="23"/>
      </c>
      <c r="O173" s="187"/>
      <c r="Q173" s="187"/>
      <c r="R173" s="187"/>
      <c r="S173" s="187"/>
      <c r="U173" s="188"/>
      <c r="V173" s="188"/>
    </row>
    <row r="174" spans="2:22" s="139" customFormat="1" ht="22.5" customHeight="1" hidden="1">
      <c r="B174" s="135"/>
      <c r="C174" s="353"/>
      <c r="D174" s="237"/>
      <c r="E174" s="238"/>
      <c r="F174" s="267" t="str">
        <f t="shared" si="21"/>
        <v>-</v>
      </c>
      <c r="G174" s="483">
        <f t="shared" si="24"/>
      </c>
      <c r="H174" s="483"/>
      <c r="I174" s="194"/>
      <c r="J174" s="287" t="str">
        <f t="shared" si="22"/>
        <v> </v>
      </c>
      <c r="K174" s="239">
        <f t="shared" si="23"/>
      </c>
      <c r="O174" s="187"/>
      <c r="Q174" s="187"/>
      <c r="R174" s="187"/>
      <c r="S174" s="187"/>
      <c r="U174" s="188"/>
      <c r="V174" s="188"/>
    </row>
    <row r="175" spans="2:22" s="139" customFormat="1" ht="22.5" customHeight="1" hidden="1">
      <c r="B175" s="135"/>
      <c r="C175" s="241" t="s">
        <v>47</v>
      </c>
      <c r="D175" s="289">
        <f>SUM(D164:D174)</f>
        <v>0</v>
      </c>
      <c r="E175" s="242"/>
      <c r="F175" s="242"/>
      <c r="G175" s="483">
        <f>ROUND(SUM(G164:H174),0)</f>
        <v>0</v>
      </c>
      <c r="H175" s="483">
        <f>SUM(H164:H174)</f>
        <v>0</v>
      </c>
      <c r="I175" s="194"/>
      <c r="J175" s="248"/>
      <c r="K175" s="249"/>
      <c r="L175" s="217"/>
      <c r="M175" s="217"/>
      <c r="O175" s="187"/>
      <c r="Q175" s="187"/>
      <c r="R175" s="187"/>
      <c r="S175" s="187"/>
      <c r="U175" s="188"/>
      <c r="V175" s="188"/>
    </row>
    <row r="176" spans="2:13" ht="12" hidden="1" thickBot="1">
      <c r="B176" s="167"/>
      <c r="C176" s="168"/>
      <c r="D176" s="170"/>
      <c r="E176" s="170"/>
      <c r="F176" s="170"/>
      <c r="G176" s="170"/>
      <c r="H176" s="170"/>
      <c r="I176" s="170"/>
      <c r="J176" s="170"/>
      <c r="K176" s="171"/>
      <c r="L176" s="217"/>
      <c r="M176" s="182"/>
    </row>
    <row r="177" spans="2:22" s="139" customFormat="1" ht="29.25" customHeight="1" hidden="1">
      <c r="B177" s="135"/>
      <c r="C177" s="195" t="s">
        <v>134</v>
      </c>
      <c r="D177" s="488">
        <f>Input!C28</f>
        <v>0</v>
      </c>
      <c r="E177" s="488"/>
      <c r="F177" s="488"/>
      <c r="G177" s="488"/>
      <c r="H177" s="488"/>
      <c r="I177" s="488"/>
      <c r="J177" s="488"/>
      <c r="K177" s="489"/>
      <c r="O177" s="187"/>
      <c r="Q177" s="187"/>
      <c r="R177" s="187"/>
      <c r="S177" s="187"/>
      <c r="U177" s="188"/>
      <c r="V177" s="188"/>
    </row>
    <row r="178" spans="2:22" s="139" customFormat="1" ht="15" customHeight="1" hidden="1">
      <c r="B178" s="135"/>
      <c r="C178" s="195"/>
      <c r="D178" s="201"/>
      <c r="E178" s="201"/>
      <c r="F178" s="201"/>
      <c r="G178" s="201"/>
      <c r="H178" s="201"/>
      <c r="I178" s="201"/>
      <c r="J178" s="201"/>
      <c r="K178" s="202"/>
      <c r="O178" s="187"/>
      <c r="Q178" s="187"/>
      <c r="R178" s="187"/>
      <c r="S178" s="187"/>
      <c r="U178" s="188"/>
      <c r="V178" s="188"/>
    </row>
    <row r="179" spans="2:22" s="139" customFormat="1" ht="25.5" customHeight="1" hidden="1">
      <c r="B179" s="135"/>
      <c r="C179" s="195"/>
      <c r="D179" s="493" t="s">
        <v>57</v>
      </c>
      <c r="E179" s="494"/>
      <c r="F179" s="493" t="s">
        <v>58</v>
      </c>
      <c r="G179" s="494"/>
      <c r="H179" s="493" t="s">
        <v>43</v>
      </c>
      <c r="I179" s="494"/>
      <c r="J179" s="270" t="s">
        <v>59</v>
      </c>
      <c r="K179" s="271" t="s">
        <v>45</v>
      </c>
      <c r="O179" s="187"/>
      <c r="Q179" s="187"/>
      <c r="R179" s="187"/>
      <c r="S179" s="187"/>
      <c r="U179" s="188"/>
      <c r="V179" s="188"/>
    </row>
    <row r="180" spans="2:22" s="139" customFormat="1" ht="15" customHeight="1" hidden="1">
      <c r="B180" s="135"/>
      <c r="C180" s="61" t="s">
        <v>48</v>
      </c>
      <c r="D180" s="495">
        <f>DATA!H22</f>
        <v>0</v>
      </c>
      <c r="E180" s="496"/>
      <c r="F180" s="495">
        <f>G201</f>
        <v>0</v>
      </c>
      <c r="G180" s="496"/>
      <c r="H180" s="495">
        <f>D180+F180</f>
        <v>0</v>
      </c>
      <c r="I180" s="496"/>
      <c r="J180" s="57">
        <f>Input!H28</f>
        <v>0</v>
      </c>
      <c r="K180" s="58">
        <f>J180-H180</f>
        <v>0</v>
      </c>
      <c r="L180" s="200"/>
      <c r="M180" s="200"/>
      <c r="N180" s="200"/>
      <c r="O180" s="63"/>
      <c r="Q180" s="187"/>
      <c r="R180" s="187"/>
      <c r="S180" s="187"/>
      <c r="U180" s="188"/>
      <c r="V180" s="188"/>
    </row>
    <row r="181" spans="2:22" s="139" customFormat="1" ht="15" customHeight="1" hidden="1">
      <c r="B181" s="135"/>
      <c r="C181" s="62" t="str">
        <f>CONCATENATE("Grant - ",(M181*100),"%")</f>
        <v>Grant - 0%</v>
      </c>
      <c r="D181" s="481">
        <f>D180*M181</f>
        <v>0</v>
      </c>
      <c r="E181" s="482"/>
      <c r="F181" s="481">
        <f>F180*M181</f>
        <v>0</v>
      </c>
      <c r="G181" s="482"/>
      <c r="H181" s="481">
        <f>F181+D181</f>
        <v>0</v>
      </c>
      <c r="I181" s="482"/>
      <c r="J181" s="59">
        <f>J180*M181</f>
        <v>0</v>
      </c>
      <c r="K181" s="60">
        <f>J181-H181</f>
        <v>0</v>
      </c>
      <c r="L181" s="200"/>
      <c r="M181" s="285"/>
      <c r="N181" s="200"/>
      <c r="O181" s="290"/>
      <c r="P181" s="290"/>
      <c r="Q181" s="187"/>
      <c r="R181" s="187"/>
      <c r="S181" s="187"/>
      <c r="U181" s="188"/>
      <c r="V181" s="188"/>
    </row>
    <row r="182" spans="2:22" s="139" customFormat="1" ht="15" customHeight="1" hidden="1">
      <c r="B182" s="135"/>
      <c r="C182" s="62" t="str">
        <f>CONCATENATE("Co-financing - ",(M182*100),"%")</f>
        <v>Co-financing - 0%</v>
      </c>
      <c r="D182" s="481">
        <f>D180*M182</f>
        <v>0</v>
      </c>
      <c r="E182" s="482"/>
      <c r="F182" s="481">
        <f>F180*M182</f>
        <v>0</v>
      </c>
      <c r="G182" s="482"/>
      <c r="H182" s="481">
        <f>D182+F182</f>
        <v>0</v>
      </c>
      <c r="I182" s="482"/>
      <c r="J182" s="59">
        <f>J180-J181</f>
        <v>0</v>
      </c>
      <c r="K182" s="60">
        <f>J182-H182</f>
        <v>0</v>
      </c>
      <c r="L182" s="200"/>
      <c r="M182" s="285"/>
      <c r="N182" s="200"/>
      <c r="O182" s="290"/>
      <c r="P182" s="290"/>
      <c r="Q182" s="187"/>
      <c r="R182" s="187"/>
      <c r="S182" s="187"/>
      <c r="U182" s="188"/>
      <c r="V182" s="188"/>
    </row>
    <row r="183" spans="2:22" s="139" customFormat="1" ht="15" customHeight="1" hidden="1">
      <c r="B183" s="135"/>
      <c r="C183" s="195"/>
      <c r="D183" s="203"/>
      <c r="E183" s="203"/>
      <c r="F183" s="203"/>
      <c r="G183" s="203"/>
      <c r="H183" s="203"/>
      <c r="I183" s="203"/>
      <c r="J183" s="203"/>
      <c r="K183" s="204"/>
      <c r="M183" s="250"/>
      <c r="O183" s="187"/>
      <c r="Q183" s="187"/>
      <c r="R183" s="187"/>
      <c r="S183" s="187"/>
      <c r="U183" s="188"/>
      <c r="V183" s="188"/>
    </row>
    <row r="184" spans="2:11" ht="15" customHeight="1" hidden="1">
      <c r="B184" s="140"/>
      <c r="C184" s="141"/>
      <c r="D184" s="142"/>
      <c r="E184" s="142"/>
      <c r="F184" s="142"/>
      <c r="G184" s="142"/>
      <c r="H184" s="142"/>
      <c r="I184" s="142"/>
      <c r="J184" s="142"/>
      <c r="K184" s="143"/>
    </row>
    <row r="185" spans="2:22" s="139" customFormat="1" ht="50.25" customHeight="1" hidden="1">
      <c r="B185" s="135"/>
      <c r="C185" s="207" t="s">
        <v>203</v>
      </c>
      <c r="D185" s="512" t="s">
        <v>78</v>
      </c>
      <c r="E185" s="512"/>
      <c r="F185" s="512"/>
      <c r="G185" s="512"/>
      <c r="H185" s="512"/>
      <c r="I185" s="512"/>
      <c r="J185" s="281" t="s">
        <v>71</v>
      </c>
      <c r="K185" s="262" t="str">
        <f>IF(O180=1,"EEA",(IF(O180=0,"NOR","EEA/NOR")))</f>
        <v>NOR</v>
      </c>
      <c r="O185" s="187"/>
      <c r="Q185" s="187"/>
      <c r="R185" s="187"/>
      <c r="S185" s="187"/>
      <c r="U185" s="188"/>
      <c r="V185" s="188"/>
    </row>
    <row r="186" spans="2:13" ht="3.75" customHeight="1" hidden="1">
      <c r="B186" s="140"/>
      <c r="C186" s="141"/>
      <c r="D186" s="142"/>
      <c r="E186" s="142"/>
      <c r="F186" s="142"/>
      <c r="G186" s="142"/>
      <c r="H186" s="142"/>
      <c r="I186" s="142"/>
      <c r="J186" s="142"/>
      <c r="K186" s="143"/>
      <c r="L186" s="177"/>
      <c r="M186" s="177"/>
    </row>
    <row r="187" spans="2:19" ht="22.5" customHeight="1" hidden="1">
      <c r="B187" s="140"/>
      <c r="C187" s="209"/>
      <c r="D187" s="541" t="str">
        <f>DATA!H99</f>
        <v>Dec 2016 - Jun 2018</v>
      </c>
      <c r="E187" s="542"/>
      <c r="F187" s="542"/>
      <c r="G187" s="542"/>
      <c r="H187" s="543"/>
      <c r="I187" s="251"/>
      <c r="J187" s="251"/>
      <c r="K187" s="205"/>
      <c r="L187" s="182"/>
      <c r="M187" s="211"/>
      <c r="N187" s="212"/>
      <c r="O187" s="212"/>
      <c r="P187" s="212"/>
      <c r="Q187" s="211"/>
      <c r="R187" s="209"/>
      <c r="S187" s="195"/>
    </row>
    <row r="188" spans="2:22" s="139" customFormat="1" ht="22.5" customHeight="1" hidden="1">
      <c r="B188" s="135"/>
      <c r="C188" s="263" t="s">
        <v>73</v>
      </c>
      <c r="D188" s="263" t="s">
        <v>74</v>
      </c>
      <c r="E188" s="263" t="s">
        <v>75</v>
      </c>
      <c r="F188" s="263" t="str">
        <f>Input!$C$33</f>
        <v>EUR/EUR</v>
      </c>
      <c r="G188" s="497" t="s">
        <v>76</v>
      </c>
      <c r="H188" s="498" t="s">
        <v>77</v>
      </c>
      <c r="I188" s="245"/>
      <c r="J188" s="245"/>
      <c r="K188" s="246"/>
      <c r="L188" s="194"/>
      <c r="M188" s="213"/>
      <c r="N188" s="213"/>
      <c r="O188" s="214"/>
      <c r="P188" s="215"/>
      <c r="Q188" s="216"/>
      <c r="R188" s="194"/>
      <c r="S188" s="194"/>
      <c r="U188" s="188"/>
      <c r="V188" s="188"/>
    </row>
    <row r="189" spans="2:22" s="139" customFormat="1" ht="22.5" customHeight="1" hidden="1">
      <c r="B189" s="135"/>
      <c r="C189" s="236"/>
      <c r="D189" s="237"/>
      <c r="E189" s="238"/>
      <c r="F189" s="267" t="str">
        <f aca="true" t="shared" si="25" ref="F189:F200">IF(E189=0,"-",(VLOOKUP(TEXT(E189,"mmm yy"),$M$41:$O$61,3,0)))</f>
        <v>-</v>
      </c>
      <c r="G189" s="499">
        <f>IF(D189="","",D189/F189)</f>
      </c>
      <c r="H189" s="499"/>
      <c r="I189" s="194"/>
      <c r="J189" s="287" t="str">
        <f aca="true" t="shared" si="26" ref="J189:J200">IF(G189&lt;0,"Recovery due to irregularity"," ")</f>
        <v> </v>
      </c>
      <c r="K189" s="239">
        <f aca="true" t="shared" si="27" ref="K189:K200">IF(J189="Recovery due to irregularity","Please insert irregularity reference number or return due to unspent funds","")</f>
      </c>
      <c r="L189" s="217"/>
      <c r="M189" s="217"/>
      <c r="N189" s="163"/>
      <c r="O189" s="217"/>
      <c r="P189" s="163"/>
      <c r="Q189" s="217"/>
      <c r="R189" s="217"/>
      <c r="S189" s="217"/>
      <c r="U189" s="188"/>
      <c r="V189" s="188"/>
    </row>
    <row r="190" spans="2:22" s="139" customFormat="1" ht="22.5" customHeight="1" hidden="1">
      <c r="B190" s="135"/>
      <c r="C190" s="236"/>
      <c r="D190" s="237"/>
      <c r="E190" s="238"/>
      <c r="F190" s="267" t="str">
        <f t="shared" si="25"/>
        <v>-</v>
      </c>
      <c r="G190" s="499">
        <f>IF(D190="","",D190/F190)</f>
      </c>
      <c r="H190" s="499"/>
      <c r="I190" s="194"/>
      <c r="J190" s="287" t="str">
        <f t="shared" si="26"/>
        <v> </v>
      </c>
      <c r="K190" s="239">
        <f t="shared" si="27"/>
      </c>
      <c r="L190" s="217"/>
      <c r="M190" s="217"/>
      <c r="N190" s="163"/>
      <c r="O190" s="217"/>
      <c r="P190" s="163"/>
      <c r="Q190" s="217"/>
      <c r="R190" s="217"/>
      <c r="S190" s="217"/>
      <c r="U190" s="188"/>
      <c r="V190" s="188"/>
    </row>
    <row r="191" spans="2:22" s="139" customFormat="1" ht="22.5" customHeight="1" hidden="1">
      <c r="B191" s="135"/>
      <c r="C191" s="236"/>
      <c r="D191" s="237"/>
      <c r="E191" s="252"/>
      <c r="F191" s="267" t="str">
        <f t="shared" si="25"/>
        <v>-</v>
      </c>
      <c r="G191" s="483">
        <f aca="true" t="shared" si="28" ref="G191:G200">IF(D191="","",D191/F191)</f>
      </c>
      <c r="H191" s="483"/>
      <c r="I191" s="194"/>
      <c r="J191" s="287" t="str">
        <f t="shared" si="26"/>
        <v> </v>
      </c>
      <c r="K191" s="239">
        <f t="shared" si="27"/>
      </c>
      <c r="L191" s="217"/>
      <c r="M191" s="217"/>
      <c r="N191" s="163"/>
      <c r="O191" s="217"/>
      <c r="P191" s="163"/>
      <c r="Q191" s="217"/>
      <c r="R191" s="217"/>
      <c r="S191" s="217"/>
      <c r="U191" s="188"/>
      <c r="V191" s="188"/>
    </row>
    <row r="192" spans="2:22" s="139" customFormat="1" ht="22.5" customHeight="1" hidden="1">
      <c r="B192" s="135"/>
      <c r="C192" s="236"/>
      <c r="D192" s="237"/>
      <c r="E192" s="252"/>
      <c r="F192" s="267" t="str">
        <f t="shared" si="25"/>
        <v>-</v>
      </c>
      <c r="G192" s="483">
        <f t="shared" si="28"/>
      </c>
      <c r="H192" s="483"/>
      <c r="I192" s="194"/>
      <c r="J192" s="287" t="str">
        <f t="shared" si="26"/>
        <v> </v>
      </c>
      <c r="K192" s="239">
        <f t="shared" si="27"/>
      </c>
      <c r="L192" s="217"/>
      <c r="M192" s="217"/>
      <c r="N192" s="163"/>
      <c r="O192" s="217"/>
      <c r="P192" s="163"/>
      <c r="Q192" s="217"/>
      <c r="R192" s="217"/>
      <c r="S192" s="217"/>
      <c r="U192" s="188"/>
      <c r="V192" s="188"/>
    </row>
    <row r="193" spans="2:22" s="139" customFormat="1" ht="22.5" customHeight="1" hidden="1">
      <c r="B193" s="135"/>
      <c r="C193" s="360"/>
      <c r="D193" s="237"/>
      <c r="E193" s="252"/>
      <c r="F193" s="267" t="str">
        <f t="shared" si="25"/>
        <v>-</v>
      </c>
      <c r="G193" s="483">
        <f t="shared" si="28"/>
      </c>
      <c r="H193" s="483"/>
      <c r="I193" s="194"/>
      <c r="J193" s="287" t="str">
        <f t="shared" si="26"/>
        <v> </v>
      </c>
      <c r="K193" s="239">
        <f t="shared" si="27"/>
      </c>
      <c r="L193" s="217"/>
      <c r="M193" s="217"/>
      <c r="N193" s="163"/>
      <c r="O193" s="217"/>
      <c r="P193" s="163"/>
      <c r="Q193" s="217"/>
      <c r="R193" s="217"/>
      <c r="S193" s="217"/>
      <c r="U193" s="188"/>
      <c r="V193" s="188"/>
    </row>
    <row r="194" spans="2:22" s="139" customFormat="1" ht="22.5" customHeight="1" hidden="1">
      <c r="B194" s="135"/>
      <c r="C194" s="236"/>
      <c r="D194" s="361"/>
      <c r="E194" s="252"/>
      <c r="F194" s="267" t="str">
        <f t="shared" si="25"/>
        <v>-</v>
      </c>
      <c r="G194" s="483">
        <f>IF(D194="","",D194/F194)</f>
      </c>
      <c r="H194" s="483"/>
      <c r="I194" s="194"/>
      <c r="J194" s="287" t="str">
        <f>IF(G194&lt;0,"Recovery due to irregularity"," ")</f>
        <v> </v>
      </c>
      <c r="K194" s="239">
        <f>IF(J194="Recovery due to irregularity","Please insert irregularity reference number or return due to unspent funds","")</f>
      </c>
      <c r="L194" s="217"/>
      <c r="M194" s="217"/>
      <c r="N194" s="163"/>
      <c r="O194" s="217"/>
      <c r="P194" s="163"/>
      <c r="Q194" s="217"/>
      <c r="R194" s="217"/>
      <c r="S194" s="217"/>
      <c r="U194" s="188"/>
      <c r="V194" s="188"/>
    </row>
    <row r="195" spans="2:22" s="139" customFormat="1" ht="22.5" customHeight="1" hidden="1">
      <c r="B195" s="135"/>
      <c r="C195" s="354"/>
      <c r="D195" s="253"/>
      <c r="E195" s="252"/>
      <c r="F195" s="267" t="str">
        <f t="shared" si="25"/>
        <v>-</v>
      </c>
      <c r="G195" s="483">
        <f t="shared" si="28"/>
      </c>
      <c r="H195" s="483"/>
      <c r="I195" s="194"/>
      <c r="J195" s="287" t="str">
        <f t="shared" si="26"/>
        <v> </v>
      </c>
      <c r="K195" s="239">
        <f t="shared" si="27"/>
      </c>
      <c r="O195" s="187"/>
      <c r="Q195" s="187"/>
      <c r="R195" s="187"/>
      <c r="S195" s="187"/>
      <c r="U195" s="188"/>
      <c r="V195" s="188"/>
    </row>
    <row r="196" spans="2:22" s="139" customFormat="1" ht="22.5" customHeight="1" hidden="1">
      <c r="B196" s="135"/>
      <c r="C196" s="236"/>
      <c r="D196" s="253"/>
      <c r="E196" s="252"/>
      <c r="F196" s="267" t="str">
        <f t="shared" si="25"/>
        <v>-</v>
      </c>
      <c r="G196" s="483">
        <f t="shared" si="28"/>
      </c>
      <c r="H196" s="483"/>
      <c r="I196" s="194"/>
      <c r="J196" s="287" t="str">
        <f t="shared" si="26"/>
        <v> </v>
      </c>
      <c r="K196" s="239">
        <f t="shared" si="27"/>
      </c>
      <c r="O196" s="187"/>
      <c r="Q196" s="187"/>
      <c r="R196" s="187"/>
      <c r="S196" s="187"/>
      <c r="U196" s="188"/>
      <c r="V196" s="188"/>
    </row>
    <row r="197" spans="2:22" s="139" customFormat="1" ht="22.5" customHeight="1" hidden="1">
      <c r="B197" s="135"/>
      <c r="C197" s="351"/>
      <c r="D197" s="237"/>
      <c r="E197" s="238"/>
      <c r="F197" s="267" t="str">
        <f t="shared" si="25"/>
        <v>-</v>
      </c>
      <c r="G197" s="511">
        <f t="shared" si="28"/>
      </c>
      <c r="H197" s="511"/>
      <c r="I197" s="194"/>
      <c r="J197" s="234" t="str">
        <f t="shared" si="26"/>
        <v> </v>
      </c>
      <c r="K197" s="239">
        <f t="shared" si="27"/>
      </c>
      <c r="O197" s="187"/>
      <c r="Q197" s="187"/>
      <c r="R197" s="187"/>
      <c r="S197" s="187"/>
      <c r="U197" s="188"/>
      <c r="V197" s="188"/>
    </row>
    <row r="198" spans="2:22" s="139" customFormat="1" ht="22.5" customHeight="1" hidden="1">
      <c r="B198" s="135"/>
      <c r="C198" s="355"/>
      <c r="D198" s="352"/>
      <c r="E198" s="238"/>
      <c r="F198" s="267" t="str">
        <f t="shared" si="25"/>
        <v>-</v>
      </c>
      <c r="G198" s="511">
        <f>IF(D198="","",D198/F198)</f>
      </c>
      <c r="H198" s="511"/>
      <c r="I198" s="194"/>
      <c r="J198" s="234" t="str">
        <f>IF(G198&lt;0,"Recovery due to irregularity"," ")</f>
        <v> </v>
      </c>
      <c r="K198" s="239">
        <f t="shared" si="27"/>
      </c>
      <c r="O198" s="187"/>
      <c r="Q198" s="187"/>
      <c r="R198" s="187"/>
      <c r="S198" s="187"/>
      <c r="U198" s="188"/>
      <c r="V198" s="188"/>
    </row>
    <row r="199" spans="2:22" s="139" customFormat="1" ht="22.5" customHeight="1" hidden="1">
      <c r="B199" s="135"/>
      <c r="C199" s="353"/>
      <c r="D199" s="237"/>
      <c r="E199" s="238"/>
      <c r="F199" s="267" t="str">
        <f t="shared" si="25"/>
        <v>-</v>
      </c>
      <c r="G199" s="511">
        <f>IF(D199="","",D199/F199)</f>
      </c>
      <c r="H199" s="511"/>
      <c r="I199" s="194"/>
      <c r="J199" s="234" t="str">
        <f>IF(G199&lt;0,"Recovery due to irregularity"," ")</f>
        <v> </v>
      </c>
      <c r="K199" s="239">
        <f t="shared" si="27"/>
      </c>
      <c r="O199" s="187"/>
      <c r="Q199" s="187"/>
      <c r="R199" s="187"/>
      <c r="S199" s="187"/>
      <c r="U199" s="188"/>
      <c r="V199" s="188"/>
    </row>
    <row r="200" spans="2:22" s="139" customFormat="1" ht="22.5" customHeight="1" hidden="1">
      <c r="B200" s="135"/>
      <c r="C200" s="353"/>
      <c r="D200" s="237"/>
      <c r="E200" s="238"/>
      <c r="F200" s="267" t="str">
        <f t="shared" si="25"/>
        <v>-</v>
      </c>
      <c r="G200" s="483">
        <f t="shared" si="28"/>
      </c>
      <c r="H200" s="483"/>
      <c r="I200" s="194"/>
      <c r="J200" s="287" t="str">
        <f t="shared" si="26"/>
        <v> </v>
      </c>
      <c r="K200" s="239">
        <f t="shared" si="27"/>
      </c>
      <c r="O200" s="187"/>
      <c r="Q200" s="187"/>
      <c r="R200" s="187"/>
      <c r="S200" s="187"/>
      <c r="U200" s="188"/>
      <c r="V200" s="188"/>
    </row>
    <row r="201" spans="2:22" s="139" customFormat="1" ht="22.5" customHeight="1" hidden="1">
      <c r="B201" s="135"/>
      <c r="C201" s="241" t="s">
        <v>47</v>
      </c>
      <c r="D201" s="289">
        <f>SUM(D189:D200)</f>
        <v>0</v>
      </c>
      <c r="E201" s="242"/>
      <c r="F201" s="242"/>
      <c r="G201" s="483">
        <f>ROUND(SUM(G189:H200),0)</f>
        <v>0</v>
      </c>
      <c r="H201" s="483">
        <f>SUM(H189:H200)</f>
        <v>0</v>
      </c>
      <c r="I201" s="194"/>
      <c r="J201" s="248"/>
      <c r="K201" s="249"/>
      <c r="L201" s="217"/>
      <c r="M201" s="217"/>
      <c r="O201" s="187"/>
      <c r="Q201" s="187"/>
      <c r="R201" s="187"/>
      <c r="S201" s="187"/>
      <c r="U201" s="188"/>
      <c r="V201" s="188"/>
    </row>
    <row r="202" spans="2:13" ht="12" hidden="1" thickBot="1">
      <c r="B202" s="167"/>
      <c r="C202" s="168"/>
      <c r="D202" s="170"/>
      <c r="E202" s="170"/>
      <c r="F202" s="170"/>
      <c r="G202" s="170"/>
      <c r="H202" s="170"/>
      <c r="I202" s="170"/>
      <c r="J202" s="170"/>
      <c r="K202" s="171"/>
      <c r="L202" s="217"/>
      <c r="M202" s="182"/>
    </row>
    <row r="203" spans="2:22" s="139" customFormat="1" ht="11.25" customHeight="1" hidden="1">
      <c r="B203" s="135"/>
      <c r="C203" s="356"/>
      <c r="D203" s="357"/>
      <c r="E203" s="194"/>
      <c r="F203" s="194"/>
      <c r="G203" s="358"/>
      <c r="H203" s="358"/>
      <c r="I203" s="194"/>
      <c r="J203" s="248"/>
      <c r="K203" s="249"/>
      <c r="L203" s="217"/>
      <c r="M203" s="217"/>
      <c r="O203" s="187"/>
      <c r="Q203" s="187"/>
      <c r="R203" s="187"/>
      <c r="S203" s="187"/>
      <c r="U203" s="188"/>
      <c r="V203" s="188"/>
    </row>
    <row r="204" spans="2:22" s="139" customFormat="1" ht="29.25" customHeight="1" hidden="1">
      <c r="B204" s="135"/>
      <c r="C204" s="195" t="s">
        <v>56</v>
      </c>
      <c r="D204" s="488">
        <f>Input!C29</f>
        <v>0</v>
      </c>
      <c r="E204" s="488"/>
      <c r="F204" s="488"/>
      <c r="G204" s="488"/>
      <c r="H204" s="488"/>
      <c r="I204" s="488"/>
      <c r="J204" s="488"/>
      <c r="K204" s="489"/>
      <c r="O204" s="187"/>
      <c r="Q204" s="187"/>
      <c r="R204" s="187"/>
      <c r="S204" s="187"/>
      <c r="U204" s="188"/>
      <c r="V204" s="188"/>
    </row>
    <row r="205" spans="2:22" s="139" customFormat="1" ht="15" customHeight="1" hidden="1">
      <c r="B205" s="135"/>
      <c r="C205" s="195"/>
      <c r="D205" s="201"/>
      <c r="E205" s="201"/>
      <c r="F205" s="201"/>
      <c r="G205" s="201"/>
      <c r="H205" s="201"/>
      <c r="I205" s="201"/>
      <c r="J205" s="201"/>
      <c r="K205" s="202"/>
      <c r="O205" s="187"/>
      <c r="Q205" s="187"/>
      <c r="R205" s="187"/>
      <c r="S205" s="187"/>
      <c r="U205" s="188"/>
      <c r="V205" s="188"/>
    </row>
    <row r="206" spans="2:22" s="139" customFormat="1" ht="25.5" customHeight="1" hidden="1">
      <c r="B206" s="135"/>
      <c r="C206" s="195"/>
      <c r="D206" s="493" t="s">
        <v>57</v>
      </c>
      <c r="E206" s="494"/>
      <c r="F206" s="493" t="s">
        <v>58</v>
      </c>
      <c r="G206" s="494"/>
      <c r="H206" s="493" t="s">
        <v>43</v>
      </c>
      <c r="I206" s="494"/>
      <c r="J206" s="270" t="s">
        <v>59</v>
      </c>
      <c r="K206" s="271" t="s">
        <v>45</v>
      </c>
      <c r="O206" s="187"/>
      <c r="Q206" s="187"/>
      <c r="R206" s="187"/>
      <c r="S206" s="187"/>
      <c r="U206" s="188"/>
      <c r="V206" s="188"/>
    </row>
    <row r="207" spans="2:22" s="139" customFormat="1" ht="15" customHeight="1" hidden="1">
      <c r="B207" s="135"/>
      <c r="C207" s="61" t="s">
        <v>48</v>
      </c>
      <c r="D207" s="495">
        <f>DATA!I22</f>
        <v>0</v>
      </c>
      <c r="E207" s="496"/>
      <c r="F207" s="495">
        <f>G228</f>
        <v>0</v>
      </c>
      <c r="G207" s="496"/>
      <c r="H207" s="495">
        <f>D207+F207</f>
        <v>0</v>
      </c>
      <c r="I207" s="496"/>
      <c r="J207" s="57">
        <f>Input!H29</f>
        <v>0</v>
      </c>
      <c r="K207" s="58">
        <f>J207-H207</f>
        <v>0</v>
      </c>
      <c r="L207" s="200"/>
      <c r="M207" s="200"/>
      <c r="N207" s="200"/>
      <c r="O207" s="375"/>
      <c r="Q207" s="187"/>
      <c r="R207" s="187"/>
      <c r="S207" s="187"/>
      <c r="U207" s="188"/>
      <c r="V207" s="188"/>
    </row>
    <row r="208" spans="2:22" s="139" customFormat="1" ht="15" customHeight="1" hidden="1">
      <c r="B208" s="135"/>
      <c r="C208" s="62" t="str">
        <f>CONCATENATE("Grant - ",(M208*100),"%")</f>
        <v>Grant - 0%</v>
      </c>
      <c r="D208" s="481">
        <f>D207*M208</f>
        <v>0</v>
      </c>
      <c r="E208" s="482"/>
      <c r="F208" s="481">
        <f>F207*M208</f>
        <v>0</v>
      </c>
      <c r="G208" s="482"/>
      <c r="H208" s="481">
        <f>F208+D208</f>
        <v>0</v>
      </c>
      <c r="I208" s="482"/>
      <c r="J208" s="59">
        <f>J207*M208</f>
        <v>0</v>
      </c>
      <c r="K208" s="60">
        <f>J208-H208</f>
        <v>0</v>
      </c>
      <c r="L208" s="200"/>
      <c r="M208" s="285"/>
      <c r="N208" s="200"/>
      <c r="O208" s="290"/>
      <c r="P208" s="290"/>
      <c r="Q208" s="187"/>
      <c r="R208" s="187"/>
      <c r="S208" s="187"/>
      <c r="U208" s="188"/>
      <c r="V208" s="188"/>
    </row>
    <row r="209" spans="2:22" s="139" customFormat="1" ht="15" customHeight="1" hidden="1">
      <c r="B209" s="135"/>
      <c r="C209" s="62" t="str">
        <f>CONCATENATE("Co-financing - ",(M209*100),"%")</f>
        <v>Co-financing - 0%</v>
      </c>
      <c r="D209" s="481">
        <f>D207*M209</f>
        <v>0</v>
      </c>
      <c r="E209" s="482"/>
      <c r="F209" s="481">
        <f>F207*M209</f>
        <v>0</v>
      </c>
      <c r="G209" s="482"/>
      <c r="H209" s="481">
        <f>D209+F209</f>
        <v>0</v>
      </c>
      <c r="I209" s="482"/>
      <c r="J209" s="59">
        <f>J207-J208</f>
        <v>0</v>
      </c>
      <c r="K209" s="60">
        <f>J209-H209</f>
        <v>0</v>
      </c>
      <c r="L209" s="200"/>
      <c r="M209" s="285"/>
      <c r="N209" s="200"/>
      <c r="O209" s="290"/>
      <c r="P209" s="290"/>
      <c r="Q209" s="187"/>
      <c r="R209" s="187"/>
      <c r="S209" s="187"/>
      <c r="U209" s="188"/>
      <c r="V209" s="188"/>
    </row>
    <row r="210" spans="2:22" s="139" customFormat="1" ht="15" customHeight="1" hidden="1">
      <c r="B210" s="135"/>
      <c r="C210" s="195"/>
      <c r="D210" s="203"/>
      <c r="E210" s="203"/>
      <c r="F210" s="203"/>
      <c r="G210" s="203"/>
      <c r="H210" s="203"/>
      <c r="I210" s="203"/>
      <c r="J210" s="203"/>
      <c r="K210" s="204"/>
      <c r="M210" s="250"/>
      <c r="O210" s="187"/>
      <c r="Q210" s="187"/>
      <c r="R210" s="187"/>
      <c r="S210" s="187"/>
      <c r="U210" s="188"/>
      <c r="V210" s="188"/>
    </row>
    <row r="211" spans="2:11" ht="15" customHeight="1" hidden="1">
      <c r="B211" s="140"/>
      <c r="C211" s="141"/>
      <c r="D211" s="142"/>
      <c r="E211" s="142"/>
      <c r="F211" s="142"/>
      <c r="G211" s="142"/>
      <c r="H211" s="142"/>
      <c r="I211" s="142"/>
      <c r="J211" s="142"/>
      <c r="K211" s="143"/>
    </row>
    <row r="212" spans="2:22" s="139" customFormat="1" ht="50.25" customHeight="1" hidden="1">
      <c r="B212" s="135"/>
      <c r="C212" s="207" t="s">
        <v>203</v>
      </c>
      <c r="D212" s="512" t="s">
        <v>78</v>
      </c>
      <c r="E212" s="512"/>
      <c r="F212" s="512"/>
      <c r="G212" s="512"/>
      <c r="H212" s="512"/>
      <c r="I212" s="512"/>
      <c r="J212" s="281" t="s">
        <v>71</v>
      </c>
      <c r="K212" s="262" t="str">
        <f>IF(O207=1,"EEA",(IF(O207=0,"NOR","EEA/NOR")))</f>
        <v>NOR</v>
      </c>
      <c r="O212" s="187"/>
      <c r="Q212" s="187"/>
      <c r="R212" s="187"/>
      <c r="S212" s="187"/>
      <c r="U212" s="188"/>
      <c r="V212" s="188"/>
    </row>
    <row r="213" spans="2:13" ht="3.75" customHeight="1" hidden="1">
      <c r="B213" s="140"/>
      <c r="C213" s="141"/>
      <c r="D213" s="142"/>
      <c r="E213" s="142"/>
      <c r="F213" s="142"/>
      <c r="G213" s="142"/>
      <c r="H213" s="142"/>
      <c r="I213" s="142"/>
      <c r="J213" s="142"/>
      <c r="K213" s="143"/>
      <c r="L213" s="177"/>
      <c r="M213" s="177"/>
    </row>
    <row r="214" spans="2:19" ht="22.5" customHeight="1" hidden="1">
      <c r="B214" s="140"/>
      <c r="C214" s="209"/>
      <c r="D214" s="541">
        <f>DATA!H126</f>
        <v>0</v>
      </c>
      <c r="E214" s="542"/>
      <c r="F214" s="542"/>
      <c r="G214" s="542"/>
      <c r="H214" s="543"/>
      <c r="I214" s="251"/>
      <c r="J214" s="251"/>
      <c r="K214" s="205"/>
      <c r="L214" s="182"/>
      <c r="M214" s="211"/>
      <c r="N214" s="212"/>
      <c r="O214" s="212"/>
      <c r="P214" s="212"/>
      <c r="Q214" s="211"/>
      <c r="R214" s="209"/>
      <c r="S214" s="195"/>
    </row>
    <row r="215" spans="2:22" s="139" customFormat="1" ht="22.5" customHeight="1" hidden="1">
      <c r="B215" s="135"/>
      <c r="C215" s="263" t="s">
        <v>73</v>
      </c>
      <c r="D215" s="263" t="s">
        <v>74</v>
      </c>
      <c r="E215" s="263" t="s">
        <v>75</v>
      </c>
      <c r="F215" s="263" t="str">
        <f>Input!$C$33</f>
        <v>EUR/EUR</v>
      </c>
      <c r="G215" s="497" t="s">
        <v>76</v>
      </c>
      <c r="H215" s="498" t="s">
        <v>77</v>
      </c>
      <c r="I215" s="245"/>
      <c r="J215" s="245"/>
      <c r="K215" s="246"/>
      <c r="L215" s="194"/>
      <c r="M215" s="213"/>
      <c r="N215" s="213"/>
      <c r="O215" s="214"/>
      <c r="P215" s="215"/>
      <c r="Q215" s="216"/>
      <c r="R215" s="194"/>
      <c r="S215" s="194"/>
      <c r="U215" s="188"/>
      <c r="V215" s="188"/>
    </row>
    <row r="216" spans="2:22" s="139" customFormat="1" ht="22.5" customHeight="1" hidden="1">
      <c r="B216" s="135"/>
      <c r="C216" s="236"/>
      <c r="D216" s="237"/>
      <c r="E216" s="238"/>
      <c r="F216" s="267" t="str">
        <f aca="true" t="shared" si="29" ref="F216:F227">IF(E216=0,"-",(VLOOKUP(TEXT(E216,"mmm yy"),$M$41:$O$61,3,0)))</f>
        <v>-</v>
      </c>
      <c r="G216" s="499">
        <f aca="true" t="shared" si="30" ref="G216:G221">IF(D216="","",D216/F216)</f>
      </c>
      <c r="H216" s="499"/>
      <c r="I216" s="194"/>
      <c r="J216" s="287" t="str">
        <f aca="true" t="shared" si="31" ref="J216:J221">IF(G216&lt;0,"Recovery due to irregularity"," ")</f>
        <v> </v>
      </c>
      <c r="K216" s="239">
        <f aca="true" t="shared" si="32" ref="K216:K221">IF(J216="Recovery due to irregularity","Please insert irregularity reference number or return due to unspent funds","")</f>
      </c>
      <c r="L216" s="217"/>
      <c r="M216" s="217"/>
      <c r="N216" s="163"/>
      <c r="O216" s="217"/>
      <c r="P216" s="163"/>
      <c r="Q216" s="217"/>
      <c r="R216" s="217"/>
      <c r="S216" s="217"/>
      <c r="U216" s="188"/>
      <c r="V216" s="188"/>
    </row>
    <row r="217" spans="2:22" s="139" customFormat="1" ht="22.5" customHeight="1" hidden="1">
      <c r="B217" s="135"/>
      <c r="C217" s="236"/>
      <c r="D217" s="237"/>
      <c r="E217" s="238"/>
      <c r="F217" s="267" t="str">
        <f t="shared" si="29"/>
        <v>-</v>
      </c>
      <c r="G217" s="499">
        <f t="shared" si="30"/>
      </c>
      <c r="H217" s="499"/>
      <c r="I217" s="194"/>
      <c r="J217" s="287" t="str">
        <f t="shared" si="31"/>
        <v> </v>
      </c>
      <c r="K217" s="239">
        <f t="shared" si="32"/>
      </c>
      <c r="L217" s="217"/>
      <c r="M217" s="217"/>
      <c r="N217" s="163"/>
      <c r="O217" s="217"/>
      <c r="P217" s="163"/>
      <c r="Q217" s="217"/>
      <c r="R217" s="217"/>
      <c r="S217" s="217"/>
      <c r="U217" s="188"/>
      <c r="V217" s="188"/>
    </row>
    <row r="218" spans="2:22" s="139" customFormat="1" ht="22.5" customHeight="1" hidden="1">
      <c r="B218" s="135"/>
      <c r="C218" s="236"/>
      <c r="D218" s="237"/>
      <c r="E218" s="252"/>
      <c r="F218" s="267" t="str">
        <f t="shared" si="29"/>
        <v>-</v>
      </c>
      <c r="G218" s="483">
        <f t="shared" si="30"/>
      </c>
      <c r="H218" s="483"/>
      <c r="I218" s="194"/>
      <c r="J218" s="287" t="str">
        <f t="shared" si="31"/>
        <v> </v>
      </c>
      <c r="K218" s="239">
        <f t="shared" si="32"/>
      </c>
      <c r="L218" s="217"/>
      <c r="M218" s="217"/>
      <c r="N218" s="163"/>
      <c r="O218" s="217"/>
      <c r="P218" s="163"/>
      <c r="Q218" s="217"/>
      <c r="R218" s="217"/>
      <c r="S218" s="217"/>
      <c r="U218" s="188"/>
      <c r="V218" s="188"/>
    </row>
    <row r="219" spans="2:22" s="139" customFormat="1" ht="22.5" customHeight="1" hidden="1">
      <c r="B219" s="135"/>
      <c r="C219" s="236"/>
      <c r="D219" s="237"/>
      <c r="E219" s="252"/>
      <c r="F219" s="267" t="str">
        <f t="shared" si="29"/>
        <v>-</v>
      </c>
      <c r="G219" s="483">
        <f t="shared" si="30"/>
      </c>
      <c r="H219" s="483"/>
      <c r="I219" s="194"/>
      <c r="J219" s="287" t="str">
        <f t="shared" si="31"/>
        <v> </v>
      </c>
      <c r="K219" s="239">
        <f t="shared" si="32"/>
      </c>
      <c r="L219" s="217"/>
      <c r="M219" s="217"/>
      <c r="N219" s="163"/>
      <c r="O219" s="217"/>
      <c r="P219" s="163"/>
      <c r="Q219" s="217"/>
      <c r="R219" s="217"/>
      <c r="S219" s="217"/>
      <c r="U219" s="188"/>
      <c r="V219" s="188"/>
    </row>
    <row r="220" spans="2:22" s="139" customFormat="1" ht="22.5" customHeight="1" hidden="1">
      <c r="B220" s="135"/>
      <c r="C220" s="360"/>
      <c r="D220" s="237"/>
      <c r="E220" s="252"/>
      <c r="F220" s="267" t="str">
        <f t="shared" si="29"/>
        <v>-</v>
      </c>
      <c r="G220" s="483">
        <f t="shared" si="30"/>
      </c>
      <c r="H220" s="483"/>
      <c r="I220" s="194"/>
      <c r="J220" s="287" t="str">
        <f t="shared" si="31"/>
        <v> </v>
      </c>
      <c r="K220" s="239">
        <f t="shared" si="32"/>
      </c>
      <c r="L220" s="217"/>
      <c r="M220" s="217"/>
      <c r="N220" s="163"/>
      <c r="O220" s="217"/>
      <c r="P220" s="163"/>
      <c r="Q220" s="217"/>
      <c r="R220" s="217"/>
      <c r="S220" s="217"/>
      <c r="U220" s="188"/>
      <c r="V220" s="188"/>
    </row>
    <row r="221" spans="2:22" s="139" customFormat="1" ht="22.5" customHeight="1" hidden="1">
      <c r="B221" s="135"/>
      <c r="C221" s="236"/>
      <c r="D221" s="373"/>
      <c r="E221" s="252"/>
      <c r="F221" s="267" t="str">
        <f t="shared" si="29"/>
        <v>-</v>
      </c>
      <c r="G221" s="483">
        <f t="shared" si="30"/>
      </c>
      <c r="H221" s="483"/>
      <c r="I221" s="194"/>
      <c r="J221" s="287" t="str">
        <f t="shared" si="31"/>
        <v> </v>
      </c>
      <c r="K221" s="239">
        <f t="shared" si="32"/>
      </c>
      <c r="L221" s="217"/>
      <c r="M221" s="217"/>
      <c r="N221" s="163"/>
      <c r="O221" s="217"/>
      <c r="P221" s="163"/>
      <c r="Q221" s="217"/>
      <c r="R221" s="217"/>
      <c r="S221" s="217"/>
      <c r="U221" s="188"/>
      <c r="V221" s="188"/>
    </row>
    <row r="222" spans="2:22" s="139" customFormat="1" ht="22.5" customHeight="1" hidden="1">
      <c r="B222" s="135"/>
      <c r="C222" s="354"/>
      <c r="D222" s="253"/>
      <c r="E222" s="252"/>
      <c r="F222" s="267" t="str">
        <f t="shared" si="29"/>
        <v>-</v>
      </c>
      <c r="G222" s="483">
        <f aca="true" t="shared" si="33" ref="G222:G227">IF(D222="","",D222/F222)</f>
      </c>
      <c r="H222" s="483"/>
      <c r="I222" s="194"/>
      <c r="J222" s="287" t="str">
        <f aca="true" t="shared" si="34" ref="J222:J228">IF(G222&lt;0,"Recovery due to irregularity"," ")</f>
        <v> </v>
      </c>
      <c r="K222" s="239">
        <f aca="true" t="shared" si="35" ref="K222:K227">IF(J222="Recovery due to irregularity","Please insert irregularity reference number or return due to unspent funds","")</f>
      </c>
      <c r="O222" s="187"/>
      <c r="Q222" s="187"/>
      <c r="R222" s="187"/>
      <c r="S222" s="187"/>
      <c r="U222" s="188"/>
      <c r="V222" s="188"/>
    </row>
    <row r="223" spans="2:22" s="139" customFormat="1" ht="22.5" customHeight="1" hidden="1">
      <c r="B223" s="135"/>
      <c r="C223" s="236"/>
      <c r="D223" s="253"/>
      <c r="E223" s="252"/>
      <c r="F223" s="267" t="str">
        <f t="shared" si="29"/>
        <v>-</v>
      </c>
      <c r="G223" s="483">
        <f t="shared" si="33"/>
      </c>
      <c r="H223" s="483"/>
      <c r="I223" s="194"/>
      <c r="J223" s="287" t="str">
        <f t="shared" si="34"/>
        <v> </v>
      </c>
      <c r="K223" s="239">
        <f t="shared" si="35"/>
      </c>
      <c r="O223" s="187"/>
      <c r="Q223" s="187"/>
      <c r="R223" s="187"/>
      <c r="S223" s="187"/>
      <c r="U223" s="188"/>
      <c r="V223" s="188"/>
    </row>
    <row r="224" spans="2:22" s="139" customFormat="1" ht="22.5" customHeight="1" hidden="1">
      <c r="B224" s="135"/>
      <c r="C224" s="351"/>
      <c r="D224" s="237"/>
      <c r="E224" s="238"/>
      <c r="F224" s="267" t="str">
        <f t="shared" si="29"/>
        <v>-</v>
      </c>
      <c r="G224" s="511">
        <f t="shared" si="33"/>
      </c>
      <c r="H224" s="511"/>
      <c r="I224" s="194"/>
      <c r="J224" s="234" t="str">
        <f t="shared" si="34"/>
        <v> </v>
      </c>
      <c r="K224" s="239">
        <f t="shared" si="35"/>
      </c>
      <c r="O224" s="187"/>
      <c r="Q224" s="187"/>
      <c r="R224" s="187"/>
      <c r="S224" s="187"/>
      <c r="U224" s="188"/>
      <c r="V224" s="188"/>
    </row>
    <row r="225" spans="2:22" s="139" customFormat="1" ht="22.5" customHeight="1" hidden="1">
      <c r="B225" s="135"/>
      <c r="C225" s="355"/>
      <c r="D225" s="373"/>
      <c r="E225" s="238"/>
      <c r="F225" s="267" t="str">
        <f t="shared" si="29"/>
        <v>-</v>
      </c>
      <c r="G225" s="511">
        <f t="shared" si="33"/>
      </c>
      <c r="H225" s="511"/>
      <c r="I225" s="194"/>
      <c r="J225" s="234" t="str">
        <f t="shared" si="34"/>
        <v> </v>
      </c>
      <c r="K225" s="239">
        <f t="shared" si="35"/>
      </c>
      <c r="O225" s="187"/>
      <c r="Q225" s="187"/>
      <c r="R225" s="187"/>
      <c r="S225" s="187"/>
      <c r="U225" s="188"/>
      <c r="V225" s="188"/>
    </row>
    <row r="226" spans="2:22" s="139" customFormat="1" ht="22.5" customHeight="1" hidden="1">
      <c r="B226" s="135"/>
      <c r="C226" s="353"/>
      <c r="D226" s="237"/>
      <c r="E226" s="238"/>
      <c r="F226" s="267" t="str">
        <f t="shared" si="29"/>
        <v>-</v>
      </c>
      <c r="G226" s="511">
        <f t="shared" si="33"/>
      </c>
      <c r="H226" s="511"/>
      <c r="I226" s="194"/>
      <c r="J226" s="234" t="str">
        <f t="shared" si="34"/>
        <v> </v>
      </c>
      <c r="K226" s="239">
        <f t="shared" si="35"/>
      </c>
      <c r="O226" s="187"/>
      <c r="Q226" s="187"/>
      <c r="R226" s="187"/>
      <c r="S226" s="187"/>
      <c r="U226" s="188"/>
      <c r="V226" s="188"/>
    </row>
    <row r="227" spans="2:22" s="139" customFormat="1" ht="22.5" customHeight="1" hidden="1">
      <c r="B227" s="135"/>
      <c r="C227" s="353"/>
      <c r="D227" s="237"/>
      <c r="E227" s="238"/>
      <c r="F227" s="267" t="str">
        <f t="shared" si="29"/>
        <v>-</v>
      </c>
      <c r="G227" s="483">
        <f t="shared" si="33"/>
      </c>
      <c r="H227" s="483"/>
      <c r="I227" s="194"/>
      <c r="J227" s="287" t="str">
        <f t="shared" si="34"/>
        <v> </v>
      </c>
      <c r="K227" s="239">
        <f t="shared" si="35"/>
      </c>
      <c r="O227" s="187"/>
      <c r="Q227" s="187"/>
      <c r="R227" s="187"/>
      <c r="S227" s="187"/>
      <c r="U227" s="188"/>
      <c r="V227" s="188"/>
    </row>
    <row r="228" spans="2:22" s="139" customFormat="1" ht="22.5" customHeight="1" hidden="1">
      <c r="B228" s="135"/>
      <c r="C228" s="241" t="s">
        <v>47</v>
      </c>
      <c r="D228" s="289">
        <f>SUM(D216:D227)</f>
        <v>0</v>
      </c>
      <c r="E228" s="242"/>
      <c r="F228" s="242"/>
      <c r="G228" s="483">
        <f>SUM(G216:H227)</f>
        <v>0</v>
      </c>
      <c r="H228" s="483"/>
      <c r="I228" s="194"/>
      <c r="J228" s="287" t="str">
        <f t="shared" si="34"/>
        <v> </v>
      </c>
      <c r="K228" s="239">
        <f>IF(J228="Recovery due to irregularity","Please insert irregularity reference number or return due to unspent funds","")</f>
      </c>
      <c r="L228" s="217"/>
      <c r="M228" s="217"/>
      <c r="O228" s="187"/>
      <c r="Q228" s="187"/>
      <c r="R228" s="187"/>
      <c r="S228" s="187"/>
      <c r="U228" s="188"/>
      <c r="V228" s="188"/>
    </row>
    <row r="229" spans="2:22" s="139" customFormat="1" ht="11.25" customHeight="1" hidden="1">
      <c r="B229" s="135"/>
      <c r="C229" s="356"/>
      <c r="D229" s="357"/>
      <c r="E229" s="194"/>
      <c r="F229" s="194"/>
      <c r="G229" s="358"/>
      <c r="H229" s="358"/>
      <c r="I229" s="194"/>
      <c r="J229" s="248"/>
      <c r="K229" s="249"/>
      <c r="L229" s="217"/>
      <c r="M229" s="217"/>
      <c r="O229" s="187"/>
      <c r="Q229" s="187"/>
      <c r="R229" s="187"/>
      <c r="S229" s="187"/>
      <c r="U229" s="188"/>
      <c r="V229" s="188"/>
    </row>
    <row r="230" spans="2:22" s="139" customFormat="1" ht="11.25" customHeight="1" hidden="1" thickBot="1">
      <c r="B230" s="135"/>
      <c r="C230" s="356"/>
      <c r="D230" s="357"/>
      <c r="E230" s="194"/>
      <c r="F230" s="194"/>
      <c r="G230" s="358"/>
      <c r="H230" s="358"/>
      <c r="I230" s="194"/>
      <c r="J230" s="248"/>
      <c r="K230" s="249"/>
      <c r="L230" s="217"/>
      <c r="M230" s="217"/>
      <c r="O230" s="187"/>
      <c r="Q230" s="187"/>
      <c r="R230" s="187"/>
      <c r="S230" s="187"/>
      <c r="U230" s="188"/>
      <c r="V230" s="188"/>
    </row>
    <row r="231" spans="2:13" ht="18.75" customHeight="1" thickBot="1">
      <c r="B231" s="550" t="s">
        <v>129</v>
      </c>
      <c r="C231" s="551"/>
      <c r="D231" s="551"/>
      <c r="E231" s="551"/>
      <c r="F231" s="551"/>
      <c r="G231" s="551"/>
      <c r="H231" s="551"/>
      <c r="I231" s="551"/>
      <c r="J231" s="551"/>
      <c r="K231" s="552"/>
      <c r="L231" s="254"/>
      <c r="M231" s="182"/>
    </row>
    <row r="232" spans="2:13" ht="11.25">
      <c r="B232" s="255"/>
      <c r="C232" s="256"/>
      <c r="D232" s="257"/>
      <c r="E232" s="256"/>
      <c r="F232" s="256"/>
      <c r="G232" s="256"/>
      <c r="H232" s="256"/>
      <c r="I232" s="256"/>
      <c r="J232" s="256"/>
      <c r="K232" s="258"/>
      <c r="L232" s="182"/>
      <c r="M232" s="182"/>
    </row>
    <row r="233" spans="2:13" ht="28.5" customHeight="1">
      <c r="B233" s="243"/>
      <c r="C233" s="553" t="str">
        <f>"Interest generated on accounts established by the Programme Operator for funds intended for regranting for "&amp;YEAR(Input!C18)</f>
        <v>Interest generated on accounts established by the Programme Operator for funds intended for regranting for 2018</v>
      </c>
      <c r="D233" s="553"/>
      <c r="E233" s="553"/>
      <c r="F233" s="553"/>
      <c r="G233" s="553"/>
      <c r="H233" s="553"/>
      <c r="I233" s="164"/>
      <c r="J233" s="164"/>
      <c r="K233" s="210"/>
      <c r="L233" s="182"/>
      <c r="M233" s="182"/>
    </row>
    <row r="234" spans="2:13" ht="19.5" customHeight="1">
      <c r="B234" s="502" t="s">
        <v>50</v>
      </c>
      <c r="C234" s="503"/>
      <c r="D234" s="504" t="s">
        <v>80</v>
      </c>
      <c r="E234" s="503"/>
      <c r="F234" s="500" t="s">
        <v>47</v>
      </c>
      <c r="G234" s="500"/>
      <c r="H234" s="164"/>
      <c r="I234" s="164"/>
      <c r="J234" s="164"/>
      <c r="K234" s="210"/>
      <c r="L234" s="182"/>
      <c r="M234" s="182"/>
    </row>
    <row r="235" spans="2:13" ht="19.5" customHeight="1">
      <c r="B235" s="505"/>
      <c r="C235" s="506"/>
      <c r="D235" s="507"/>
      <c r="E235" s="506"/>
      <c r="F235" s="508">
        <f>B235+D235</f>
        <v>0</v>
      </c>
      <c r="G235" s="508"/>
      <c r="H235" s="164"/>
      <c r="I235" s="164"/>
      <c r="J235" s="164"/>
      <c r="K235" s="210"/>
      <c r="L235" s="182"/>
      <c r="M235" s="182"/>
    </row>
    <row r="236" spans="2:13" ht="19.5" customHeight="1">
      <c r="B236" s="243"/>
      <c r="C236" s="164"/>
      <c r="D236" s="164"/>
      <c r="E236" s="164"/>
      <c r="F236" s="164"/>
      <c r="G236" s="164"/>
      <c r="H236" s="164"/>
      <c r="I236" s="164"/>
      <c r="J236" s="164"/>
      <c r="K236" s="210"/>
      <c r="L236" s="182"/>
      <c r="M236" s="182"/>
    </row>
    <row r="237" spans="2:13" ht="19.5" customHeight="1">
      <c r="B237" s="243"/>
      <c r="C237" s="501" t="s">
        <v>131</v>
      </c>
      <c r="D237" s="501"/>
      <c r="E237" s="501"/>
      <c r="F237" s="501"/>
      <c r="G237" s="501"/>
      <c r="H237" s="501"/>
      <c r="I237" s="164"/>
      <c r="J237" s="164"/>
      <c r="K237" s="210"/>
      <c r="L237" s="182"/>
      <c r="M237" s="182"/>
    </row>
    <row r="238" spans="2:13" ht="19.5" customHeight="1">
      <c r="B238" s="502" t="s">
        <v>50</v>
      </c>
      <c r="C238" s="503"/>
      <c r="D238" s="504" t="s">
        <v>80</v>
      </c>
      <c r="E238" s="503"/>
      <c r="F238" s="500" t="s">
        <v>47</v>
      </c>
      <c r="G238" s="500"/>
      <c r="H238" s="164"/>
      <c r="I238" s="164"/>
      <c r="J238" s="164"/>
      <c r="K238" s="210"/>
      <c r="L238" s="182"/>
      <c r="M238" s="182"/>
    </row>
    <row r="239" spans="2:13" ht="19.5" customHeight="1">
      <c r="B239" s="509">
        <f>B235+Input!C58</f>
        <v>0</v>
      </c>
      <c r="C239" s="510"/>
      <c r="D239" s="495">
        <f>D235+Input!E44</f>
        <v>0</v>
      </c>
      <c r="E239" s="496"/>
      <c r="F239" s="508">
        <f>D239+B239</f>
        <v>0</v>
      </c>
      <c r="G239" s="508"/>
      <c r="H239" s="164"/>
      <c r="I239" s="164"/>
      <c r="J239" s="164"/>
      <c r="K239" s="210"/>
      <c r="L239" s="182"/>
      <c r="M239" s="182"/>
    </row>
    <row r="240" spans="2:13" ht="19.5" customHeight="1">
      <c r="B240" s="243"/>
      <c r="C240" s="259" t="s">
        <v>81</v>
      </c>
      <c r="D240" s="164"/>
      <c r="E240" s="164"/>
      <c r="F240" s="164"/>
      <c r="G240" s="164"/>
      <c r="H240" s="164"/>
      <c r="I240" s="164"/>
      <c r="J240" s="164"/>
      <c r="K240" s="210"/>
      <c r="L240" s="182"/>
      <c r="M240" s="182"/>
    </row>
    <row r="241" spans="2:13" ht="19.5" customHeight="1">
      <c r="B241" s="243"/>
      <c r="C241" s="544"/>
      <c r="D241" s="545"/>
      <c r="E241" s="545"/>
      <c r="F241" s="545"/>
      <c r="G241" s="545"/>
      <c r="H241" s="545"/>
      <c r="I241" s="545"/>
      <c r="J241" s="546"/>
      <c r="K241" s="210"/>
      <c r="L241" s="182"/>
      <c r="M241" s="182"/>
    </row>
    <row r="242" spans="2:13" ht="28.5" customHeight="1">
      <c r="B242" s="243"/>
      <c r="C242" s="547"/>
      <c r="D242" s="548"/>
      <c r="E242" s="548"/>
      <c r="F242" s="548"/>
      <c r="G242" s="548"/>
      <c r="H242" s="548"/>
      <c r="I242" s="548"/>
      <c r="J242" s="549"/>
      <c r="K242" s="210"/>
      <c r="L242" s="182"/>
      <c r="M242" s="182"/>
    </row>
    <row r="243" spans="2:13" ht="12" thickBot="1">
      <c r="B243" s="167"/>
      <c r="C243" s="168"/>
      <c r="D243" s="170"/>
      <c r="E243" s="170"/>
      <c r="F243" s="170"/>
      <c r="G243" s="170"/>
      <c r="H243" s="170"/>
      <c r="I243" s="170"/>
      <c r="J243" s="170"/>
      <c r="K243" s="171"/>
      <c r="L243" s="182"/>
      <c r="M243" s="182"/>
    </row>
    <row r="244" ht="11.25"/>
    <row r="245" ht="11.25"/>
    <row r="246" ht="11.25" hidden="1"/>
    <row r="247" ht="11.25" hidden="1"/>
    <row r="248" spans="5:6" ht="11.25" hidden="1">
      <c r="E248" s="164"/>
      <c r="F248" s="164"/>
    </row>
    <row r="249" spans="3:6" ht="11.25" customHeight="1" hidden="1">
      <c r="C249" s="244"/>
      <c r="D249" s="164"/>
      <c r="E249" s="164"/>
      <c r="F249" s="164"/>
    </row>
    <row r="250" spans="3:6" ht="11.25" customHeight="1" hidden="1">
      <c r="C250" s="244"/>
      <c r="D250" s="164"/>
      <c r="E250" s="164"/>
      <c r="F250" s="164"/>
    </row>
    <row r="251" spans="3:6" ht="11.25" customHeight="1" hidden="1">
      <c r="C251" s="128"/>
      <c r="D251" s="260"/>
      <c r="E251" s="164"/>
      <c r="F251" s="164"/>
    </row>
    <row r="252" spans="3:6" ht="11.25" hidden="1">
      <c r="C252" s="244"/>
      <c r="D252" s="164"/>
      <c r="E252" s="164"/>
      <c r="F252" s="164"/>
    </row>
    <row r="253" spans="3:6" ht="11.25" hidden="1">
      <c r="C253" s="244"/>
      <c r="D253" s="164"/>
      <c r="E253" s="164"/>
      <c r="F253" s="164"/>
    </row>
    <row r="254" spans="3:6" ht="11.25" hidden="1">
      <c r="C254" s="244"/>
      <c r="D254" s="164" t="s">
        <v>82</v>
      </c>
      <c r="E254" s="164"/>
      <c r="F254" s="164"/>
    </row>
    <row r="255" spans="3:6" ht="11.25" hidden="1">
      <c r="C255" s="244"/>
      <c r="D255" s="164"/>
      <c r="E255" s="164"/>
      <c r="F255" s="164"/>
    </row>
    <row r="256" spans="3:6" ht="11.25" hidden="1">
      <c r="C256" s="244"/>
      <c r="D256" s="164"/>
      <c r="E256" s="164"/>
      <c r="F256" s="164"/>
    </row>
    <row r="257" spans="3:6" ht="11.25" hidden="1">
      <c r="C257" s="244"/>
      <c r="D257" s="164"/>
      <c r="E257" s="164"/>
      <c r="F257" s="164"/>
    </row>
    <row r="258" spans="3:6" ht="11.25" hidden="1">
      <c r="C258" s="244"/>
      <c r="D258" s="164"/>
      <c r="E258" s="164"/>
      <c r="F258" s="164"/>
    </row>
    <row r="259" spans="3:6" ht="11.25" hidden="1">
      <c r="C259" s="244"/>
      <c r="D259" s="164"/>
      <c r="E259" s="164"/>
      <c r="F259" s="164"/>
    </row>
    <row r="260" spans="3:6" ht="11.25" hidden="1">
      <c r="C260" s="244"/>
      <c r="D260" s="164"/>
      <c r="E260" s="164"/>
      <c r="F260" s="164"/>
    </row>
    <row r="261" spans="3:6" ht="11.25" hidden="1">
      <c r="C261" s="244"/>
      <c r="D261" s="164"/>
      <c r="E261" s="164"/>
      <c r="F261" s="164"/>
    </row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</sheetData>
  <sheetProtection formatCells="0" formatColumns="0" formatRows="0" insertColumns="0" insertRows="0" deleteColumns="0" deleteRows="0"/>
  <mergeCells count="291">
    <mergeCell ref="G225:H225"/>
    <mergeCell ref="G226:H226"/>
    <mergeCell ref="G227:H227"/>
    <mergeCell ref="G228:H228"/>
    <mergeCell ref="G219:H219"/>
    <mergeCell ref="G220:H220"/>
    <mergeCell ref="G221:H221"/>
    <mergeCell ref="G222:H222"/>
    <mergeCell ref="G223:H223"/>
    <mergeCell ref="G224:H224"/>
    <mergeCell ref="D212:I212"/>
    <mergeCell ref="D214:H214"/>
    <mergeCell ref="G215:H215"/>
    <mergeCell ref="G216:H216"/>
    <mergeCell ref="G217:H217"/>
    <mergeCell ref="G218:H218"/>
    <mergeCell ref="D208:E208"/>
    <mergeCell ref="F208:G208"/>
    <mergeCell ref="H208:I208"/>
    <mergeCell ref="D209:E209"/>
    <mergeCell ref="F209:G209"/>
    <mergeCell ref="H209:I209"/>
    <mergeCell ref="D204:K204"/>
    <mergeCell ref="D206:E206"/>
    <mergeCell ref="F206:G206"/>
    <mergeCell ref="H206:I206"/>
    <mergeCell ref="D207:E207"/>
    <mergeCell ref="F207:G207"/>
    <mergeCell ref="H207:I207"/>
    <mergeCell ref="F156:G156"/>
    <mergeCell ref="G175:H175"/>
    <mergeCell ref="G64:H64"/>
    <mergeCell ref="D101:E101"/>
    <mergeCell ref="F101:G101"/>
    <mergeCell ref="G199:H199"/>
    <mergeCell ref="G198:H198"/>
    <mergeCell ref="G189:H189"/>
    <mergeCell ref="G190:H190"/>
    <mergeCell ref="G191:H191"/>
    <mergeCell ref="G173:H173"/>
    <mergeCell ref="G150:H150"/>
    <mergeCell ref="H156:I156"/>
    <mergeCell ref="D135:I135"/>
    <mergeCell ref="C62:H62"/>
    <mergeCell ref="G188:H188"/>
    <mergeCell ref="G91:H91"/>
    <mergeCell ref="G90:H90"/>
    <mergeCell ref="D181:E181"/>
    <mergeCell ref="F181:G181"/>
    <mergeCell ref="G49:H49"/>
    <mergeCell ref="D51:E51"/>
    <mergeCell ref="G51:H51"/>
    <mergeCell ref="D52:E52"/>
    <mergeCell ref="D55:E55"/>
    <mergeCell ref="D54:E54"/>
    <mergeCell ref="D185:I185"/>
    <mergeCell ref="G47:H47"/>
    <mergeCell ref="D48:E48"/>
    <mergeCell ref="G48:H48"/>
    <mergeCell ref="G53:H53"/>
    <mergeCell ref="G54:H54"/>
    <mergeCell ref="G52:H52"/>
    <mergeCell ref="G167:H167"/>
    <mergeCell ref="G168:H168"/>
    <mergeCell ref="G147:H147"/>
    <mergeCell ref="F180:G180"/>
    <mergeCell ref="G201:H201"/>
    <mergeCell ref="G192:H192"/>
    <mergeCell ref="G193:H193"/>
    <mergeCell ref="D162:H162"/>
    <mergeCell ref="D187:H187"/>
    <mergeCell ref="G195:H195"/>
    <mergeCell ref="G196:H196"/>
    <mergeCell ref="G197:H197"/>
    <mergeCell ref="G200:H200"/>
    <mergeCell ref="G166:H166"/>
    <mergeCell ref="H181:I181"/>
    <mergeCell ref="D182:E182"/>
    <mergeCell ref="F182:G182"/>
    <mergeCell ref="H182:I182"/>
    <mergeCell ref="D177:K177"/>
    <mergeCell ref="D179:E179"/>
    <mergeCell ref="F179:G179"/>
    <mergeCell ref="H179:I179"/>
    <mergeCell ref="D180:E180"/>
    <mergeCell ref="D155:E155"/>
    <mergeCell ref="H180:I180"/>
    <mergeCell ref="G169:H169"/>
    <mergeCell ref="G170:H170"/>
    <mergeCell ref="G171:H171"/>
    <mergeCell ref="G174:H174"/>
    <mergeCell ref="D160:I160"/>
    <mergeCell ref="G163:H163"/>
    <mergeCell ref="G164:H164"/>
    <mergeCell ref="G165:H165"/>
    <mergeCell ref="F102:G102"/>
    <mergeCell ref="G172:H172"/>
    <mergeCell ref="D157:E157"/>
    <mergeCell ref="F157:G157"/>
    <mergeCell ref="H157:I157"/>
    <mergeCell ref="D152:K152"/>
    <mergeCell ref="D154:E154"/>
    <mergeCell ref="F154:G154"/>
    <mergeCell ref="D156:E156"/>
    <mergeCell ref="H154:I154"/>
    <mergeCell ref="G111:H111"/>
    <mergeCell ref="G110:H110"/>
    <mergeCell ref="D106:I106"/>
    <mergeCell ref="D100:E100"/>
    <mergeCell ref="G93:H93"/>
    <mergeCell ref="G94:H94"/>
    <mergeCell ref="H100:I100"/>
    <mergeCell ref="D98:K98"/>
    <mergeCell ref="D102:E102"/>
    <mergeCell ref="D108:H108"/>
    <mergeCell ref="D137:H137"/>
    <mergeCell ref="G145:H145"/>
    <mergeCell ref="G114:H114"/>
    <mergeCell ref="G112:H112"/>
    <mergeCell ref="G140:H140"/>
    <mergeCell ref="D131:E131"/>
    <mergeCell ref="F131:G131"/>
    <mergeCell ref="H131:I131"/>
    <mergeCell ref="D132:E132"/>
    <mergeCell ref="D127:K127"/>
    <mergeCell ref="C241:J242"/>
    <mergeCell ref="B231:K231"/>
    <mergeCell ref="B234:C234"/>
    <mergeCell ref="D234:E234"/>
    <mergeCell ref="H101:I101"/>
    <mergeCell ref="C233:H233"/>
    <mergeCell ref="G121:H121"/>
    <mergeCell ref="G148:H148"/>
    <mergeCell ref="G109:H109"/>
    <mergeCell ref="G141:H141"/>
    <mergeCell ref="G89:H89"/>
    <mergeCell ref="G88:H88"/>
    <mergeCell ref="G87:H87"/>
    <mergeCell ref="H28:I28"/>
    <mergeCell ref="F30:G30"/>
    <mergeCell ref="F29:G29"/>
    <mergeCell ref="G83:H83"/>
    <mergeCell ref="G50:H50"/>
    <mergeCell ref="D78:H78"/>
    <mergeCell ref="G44:H44"/>
    <mergeCell ref="D103:E103"/>
    <mergeCell ref="G84:H84"/>
    <mergeCell ref="G92:H92"/>
    <mergeCell ref="D65:E65"/>
    <mergeCell ref="H102:I102"/>
    <mergeCell ref="F100:G100"/>
    <mergeCell ref="F103:G103"/>
    <mergeCell ref="F73:G73"/>
    <mergeCell ref="G85:H85"/>
    <mergeCell ref="D76:I76"/>
    <mergeCell ref="F72:G72"/>
    <mergeCell ref="H70:I70"/>
    <mergeCell ref="G55:H55"/>
    <mergeCell ref="D46:E46"/>
    <mergeCell ref="G46:H46"/>
    <mergeCell ref="D72:E72"/>
    <mergeCell ref="D47:E47"/>
    <mergeCell ref="D53:E53"/>
    <mergeCell ref="D64:E64"/>
    <mergeCell ref="D49:E49"/>
    <mergeCell ref="D15:E15"/>
    <mergeCell ref="D18:E18"/>
    <mergeCell ref="D24:K24"/>
    <mergeCell ref="F19:G19"/>
    <mergeCell ref="F26:G26"/>
    <mergeCell ref="D20:E20"/>
    <mergeCell ref="F20:G20"/>
    <mergeCell ref="H26:I26"/>
    <mergeCell ref="D26:E26"/>
    <mergeCell ref="F15:G15"/>
    <mergeCell ref="B22:K22"/>
    <mergeCell ref="H20:I20"/>
    <mergeCell ref="D42:E42"/>
    <mergeCell ref="D29:E29"/>
    <mergeCell ref="F27:G27"/>
    <mergeCell ref="D27:E27"/>
    <mergeCell ref="G39:H39"/>
    <mergeCell ref="G41:H41"/>
    <mergeCell ref="D28:E28"/>
    <mergeCell ref="F28:G28"/>
    <mergeCell ref="D16:E16"/>
    <mergeCell ref="D17:E17"/>
    <mergeCell ref="H16:I16"/>
    <mergeCell ref="H17:I17"/>
    <mergeCell ref="H18:I18"/>
    <mergeCell ref="D19:E19"/>
    <mergeCell ref="F18:G18"/>
    <mergeCell ref="H19:I19"/>
    <mergeCell ref="F16:G16"/>
    <mergeCell ref="F17:G17"/>
    <mergeCell ref="B2:K2"/>
    <mergeCell ref="D12:E12"/>
    <mergeCell ref="C7:D7"/>
    <mergeCell ref="F12:G12"/>
    <mergeCell ref="H12:I12"/>
    <mergeCell ref="F14:G14"/>
    <mergeCell ref="H14:I14"/>
    <mergeCell ref="C9:D9"/>
    <mergeCell ref="D14:E14"/>
    <mergeCell ref="G82:H82"/>
    <mergeCell ref="H103:I103"/>
    <mergeCell ref="G40:H40"/>
    <mergeCell ref="H27:I27"/>
    <mergeCell ref="D63:E63"/>
    <mergeCell ref="D41:E41"/>
    <mergeCell ref="G65:H65"/>
    <mergeCell ref="G42:H42"/>
    <mergeCell ref="G43:H43"/>
    <mergeCell ref="D50:E50"/>
    <mergeCell ref="G119:H119"/>
    <mergeCell ref="D130:E130"/>
    <mergeCell ref="F129:G129"/>
    <mergeCell ref="D129:E129"/>
    <mergeCell ref="G79:H79"/>
    <mergeCell ref="G80:H80"/>
    <mergeCell ref="G123:H123"/>
    <mergeCell ref="G86:H86"/>
    <mergeCell ref="G116:H116"/>
    <mergeCell ref="G115:H115"/>
    <mergeCell ref="D30:E30"/>
    <mergeCell ref="D39:E39"/>
    <mergeCell ref="D33:I33"/>
    <mergeCell ref="D34:I34"/>
    <mergeCell ref="G81:H81"/>
    <mergeCell ref="D40:E40"/>
    <mergeCell ref="D44:E44"/>
    <mergeCell ref="D56:E56"/>
    <mergeCell ref="D45:E45"/>
    <mergeCell ref="G45:H45"/>
    <mergeCell ref="D43:E43"/>
    <mergeCell ref="D71:E71"/>
    <mergeCell ref="F71:G71"/>
    <mergeCell ref="G63:H63"/>
    <mergeCell ref="D73:E73"/>
    <mergeCell ref="H71:I71"/>
    <mergeCell ref="H73:I73"/>
    <mergeCell ref="D70:E70"/>
    <mergeCell ref="G58:H58"/>
    <mergeCell ref="D59:E59"/>
    <mergeCell ref="B239:C239"/>
    <mergeCell ref="D239:E239"/>
    <mergeCell ref="F239:G239"/>
    <mergeCell ref="F234:G234"/>
    <mergeCell ref="G142:H142"/>
    <mergeCell ref="G143:H143"/>
    <mergeCell ref="G146:H146"/>
    <mergeCell ref="G149:H149"/>
    <mergeCell ref="F155:G155"/>
    <mergeCell ref="H155:I155"/>
    <mergeCell ref="F238:G238"/>
    <mergeCell ref="C237:H237"/>
    <mergeCell ref="B238:C238"/>
    <mergeCell ref="D238:E238"/>
    <mergeCell ref="B235:C235"/>
    <mergeCell ref="D235:E235"/>
    <mergeCell ref="F235:G235"/>
    <mergeCell ref="G113:H113"/>
    <mergeCell ref="G144:H144"/>
    <mergeCell ref="F130:G130"/>
    <mergeCell ref="F70:G70"/>
    <mergeCell ref="G194:H194"/>
    <mergeCell ref="G138:H138"/>
    <mergeCell ref="H132:I132"/>
    <mergeCell ref="G139:H139"/>
    <mergeCell ref="H130:I130"/>
    <mergeCell ref="F132:G132"/>
    <mergeCell ref="H30:I30"/>
    <mergeCell ref="D68:K68"/>
    <mergeCell ref="G59:H59"/>
    <mergeCell ref="H15:I15"/>
    <mergeCell ref="F13:H13"/>
    <mergeCell ref="H129:I129"/>
    <mergeCell ref="G120:H120"/>
    <mergeCell ref="G122:H122"/>
    <mergeCell ref="G117:H117"/>
    <mergeCell ref="H72:I72"/>
    <mergeCell ref="H29:I29"/>
    <mergeCell ref="G118:H118"/>
    <mergeCell ref="D60:E60"/>
    <mergeCell ref="G60:H60"/>
    <mergeCell ref="D61:E61"/>
    <mergeCell ref="G61:H61"/>
    <mergeCell ref="G56:H56"/>
    <mergeCell ref="D57:E57"/>
    <mergeCell ref="G57:H57"/>
    <mergeCell ref="D58:E58"/>
  </mergeCells>
  <conditionalFormatting sqref="J79:K93 J139:K149 K138:K149 J164:K174 J189:K200 K119:K123 J110:K122">
    <cfRule type="containsBlanks" priority="29" dxfId="0" stopIfTrue="1">
      <formula>LEN(TRIM(J79))=0</formula>
    </cfRule>
  </conditionalFormatting>
  <conditionalFormatting sqref="J123:K123">
    <cfRule type="containsBlanks" priority="24" dxfId="0" stopIfTrue="1">
      <formula>LEN(TRIM(J123))=0</formula>
    </cfRule>
  </conditionalFormatting>
  <conditionalFormatting sqref="K41:K61">
    <cfRule type="containsBlanks" priority="6" dxfId="0" stopIfTrue="1">
      <formula>LEN(TRIM(K41))=0</formula>
    </cfRule>
  </conditionalFormatting>
  <conditionalFormatting sqref="J216:K228">
    <cfRule type="containsBlanks" priority="2" dxfId="0" stopIfTrue="1">
      <formula>LEN(TRIM(J216))=0</formula>
    </cfRule>
  </conditionalFormatting>
  <dataValidations count="2">
    <dataValidation type="list" allowBlank="1" showInputMessage="1" showErrorMessage="1" sqref="K41:K61 K80:K93 K189:K200 K138:K149 K164:K174 K110:K123 K216:K228">
      <formula1>Irregularities</formula1>
    </dataValidation>
    <dataValidation type="list" allowBlank="1" showInputMessage="1" showErrorMessage="1" sqref="C63:C64">
      <formula1>$N$40:$N$61</formula1>
    </dataValidation>
  </dataValidations>
  <printOptions/>
  <pageMargins left="0.2362204724409449" right="0.2362204724409449" top="0.7480314960629921" bottom="0.7480314960629921" header="0.31496062992125984" footer="0.31496062992125984"/>
  <pageSetup cellComments="asDisplayed" fitToHeight="4" fitToWidth="1" horizontalDpi="600" verticalDpi="600" orientation="portrait" paperSize="9" scale="58" r:id="rId2"/>
  <headerFooter>
    <oddFooter>&amp;CPage &amp;P</oddFooter>
  </headerFooter>
  <rowBreaks count="1" manualBreakCount="1">
    <brk id="96" min="1" max="10" man="1"/>
  </rowBreaks>
  <ignoredErrors>
    <ignoredError sqref="K41:K55 J86:J92 K80:K94 K118:K123 G121:H121 K138:K149 J146:J148 G146:H147 G148:H148 K164:K174 K110:K117 G197:K200 K189:K196 J171:J173 G171:H173 K216:K228 J224:J226 G224:H226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V216"/>
  <sheetViews>
    <sheetView showGridLines="0" zoomScale="85" zoomScaleNormal="85" zoomScaleSheetLayoutView="85" zoomScalePageLayoutView="0" workbookViewId="0" topLeftCell="A103">
      <selection activeCell="O143" sqref="O143"/>
    </sheetView>
  </sheetViews>
  <sheetFormatPr defaultColWidth="0" defaultRowHeight="12.75" zeroHeight="1"/>
  <cols>
    <col min="1" max="1" width="10.8515625" style="128" customWidth="1"/>
    <col min="2" max="2" width="1.421875" style="164" customWidth="1"/>
    <col min="3" max="3" width="5.8515625" style="128" customWidth="1"/>
    <col min="4" max="4" width="45.8515625" style="129" customWidth="1"/>
    <col min="5" max="5" width="7.421875" style="128" customWidth="1"/>
    <col min="6" max="6" width="14.28125" style="128" customWidth="1"/>
    <col min="7" max="7" width="15.57421875" style="128" customWidth="1"/>
    <col min="8" max="8" width="2.421875" style="128" customWidth="1"/>
    <col min="9" max="9" width="11.57421875" style="128" customWidth="1"/>
    <col min="10" max="12" width="16.7109375" style="128" customWidth="1"/>
    <col min="13" max="13" width="7.7109375" style="128" customWidth="1"/>
    <col min="14" max="14" width="2.28125" style="128" customWidth="1"/>
    <col min="15" max="15" width="9.7109375" style="291" customWidth="1"/>
    <col min="16" max="16" width="12.00390625" style="292" hidden="1" customWidth="1"/>
    <col min="17" max="17" width="9.421875" style="293" hidden="1" customWidth="1"/>
    <col min="18" max="18" width="23.00390625" style="294" hidden="1" customWidth="1"/>
    <col min="19" max="255" width="9.7109375" style="128" hidden="1" customWidth="1"/>
    <col min="256" max="16384" width="0" style="128" hidden="1" customWidth="1"/>
  </cols>
  <sheetData>
    <row r="1" spans="2:14" ht="3.75" customHeight="1" thickBot="1">
      <c r="B1" s="255"/>
      <c r="C1" s="256"/>
      <c r="D1" s="257"/>
      <c r="E1" s="256"/>
      <c r="F1" s="256"/>
      <c r="G1" s="256"/>
      <c r="H1" s="256"/>
      <c r="I1" s="256"/>
      <c r="J1" s="256"/>
      <c r="K1" s="256"/>
      <c r="L1" s="256"/>
      <c r="M1" s="256"/>
      <c r="N1" s="258"/>
    </row>
    <row r="2" spans="2:14" ht="15" customHeight="1">
      <c r="B2" s="255"/>
      <c r="C2" s="588" t="s">
        <v>83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</row>
    <row r="3" spans="2:14" ht="1.5" customHeight="1" thickBot="1">
      <c r="B3" s="167"/>
      <c r="C3" s="170"/>
      <c r="D3" s="168"/>
      <c r="E3" s="170"/>
      <c r="F3" s="170"/>
      <c r="G3" s="170"/>
      <c r="H3" s="170"/>
      <c r="I3" s="170"/>
      <c r="J3" s="170"/>
      <c r="K3" s="170"/>
      <c r="L3" s="170"/>
      <c r="M3" s="170"/>
      <c r="N3" s="171"/>
    </row>
    <row r="4" spans="2:14" ht="18">
      <c r="B4" s="295"/>
      <c r="C4" s="551" t="s">
        <v>84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2"/>
    </row>
    <row r="5" spans="2:14" ht="3.75" customHeight="1">
      <c r="B5" s="243"/>
      <c r="C5" s="142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3"/>
    </row>
    <row r="6" spans="2:18" s="177" customFormat="1" ht="15" customHeight="1">
      <c r="B6" s="296"/>
      <c r="C6" s="166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291"/>
      <c r="P6" s="292"/>
      <c r="Q6" s="293"/>
      <c r="R6" s="294"/>
    </row>
    <row r="7" spans="2:14" ht="15" customHeight="1">
      <c r="B7" s="243"/>
      <c r="C7" s="142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2:14" ht="15" customHeight="1">
      <c r="B8" s="243"/>
      <c r="C8" s="142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2:14" ht="15" customHeight="1">
      <c r="B9" s="243"/>
      <c r="C9" s="142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2:14" ht="15" customHeight="1">
      <c r="B10" s="243"/>
      <c r="C10" s="142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5" customHeight="1">
      <c r="B11" s="243"/>
      <c r="C11" s="142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2:14" ht="15" customHeight="1">
      <c r="B12" s="243"/>
      <c r="C12" s="14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3"/>
    </row>
    <row r="13" spans="2:14" ht="15" customHeight="1">
      <c r="B13" s="243"/>
      <c r="C13" s="142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3"/>
    </row>
    <row r="14" spans="2:14" ht="15" customHeight="1">
      <c r="B14" s="243"/>
      <c r="C14" s="142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2:14" ht="15" customHeight="1">
      <c r="B15" s="243"/>
      <c r="C15" s="142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3"/>
    </row>
    <row r="16" spans="2:14" ht="15" customHeight="1">
      <c r="B16" s="243"/>
      <c r="C16" s="142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3"/>
    </row>
    <row r="17" spans="2:14" ht="15" customHeight="1">
      <c r="B17" s="243"/>
      <c r="C17" s="142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3"/>
    </row>
    <row r="18" spans="2:14" ht="15" customHeight="1">
      <c r="B18" s="243"/>
      <c r="C18" s="142"/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143"/>
    </row>
    <row r="19" spans="2:14" ht="15" customHeight="1">
      <c r="B19" s="243"/>
      <c r="C19" s="14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2:14" ht="15" customHeight="1">
      <c r="B20" s="243"/>
      <c r="C20" s="142"/>
      <c r="D20" s="141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2:14" ht="15" customHeight="1">
      <c r="B21" s="243"/>
      <c r="C21" s="142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2:14" ht="15" customHeight="1">
      <c r="B22" s="243"/>
      <c r="C22" s="142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3"/>
    </row>
    <row r="23" spans="2:14" ht="15" customHeight="1">
      <c r="B23" s="243"/>
      <c r="C23" s="142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2:14" ht="15" customHeight="1">
      <c r="B24" s="243"/>
      <c r="C24" s="142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3"/>
    </row>
    <row r="25" spans="2:21" ht="15" customHeight="1">
      <c r="B25" s="243"/>
      <c r="C25" s="142"/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Q25" s="177"/>
      <c r="R25" s="128"/>
      <c r="S25" s="177"/>
      <c r="T25" s="177"/>
      <c r="U25" s="177"/>
    </row>
    <row r="26" spans="2:21" ht="15" customHeight="1">
      <c r="B26" s="243"/>
      <c r="C26" s="142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Q26" s="177"/>
      <c r="R26" s="128"/>
      <c r="S26" s="177"/>
      <c r="T26" s="177"/>
      <c r="U26" s="177"/>
    </row>
    <row r="27" spans="2:22" ht="15" customHeight="1">
      <c r="B27" s="243"/>
      <c r="C27" s="142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Q27" s="184"/>
      <c r="R27" s="177"/>
      <c r="S27" s="177"/>
      <c r="T27" s="185"/>
      <c r="U27" s="185"/>
      <c r="V27" s="177"/>
    </row>
    <row r="28" spans="2:22" ht="15" customHeight="1">
      <c r="B28" s="243"/>
      <c r="C28" s="142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Q28" s="187"/>
      <c r="R28" s="139"/>
      <c r="S28" s="187"/>
      <c r="T28" s="187"/>
      <c r="U28" s="187"/>
      <c r="V28" s="139"/>
    </row>
    <row r="29" spans="2:22" ht="15" customHeight="1">
      <c r="B29" s="243"/>
      <c r="C29" s="142"/>
      <c r="D29" s="297" t="s">
        <v>85</v>
      </c>
      <c r="E29" s="592">
        <f>Input!G16</f>
        <v>43405</v>
      </c>
      <c r="F29" s="593"/>
      <c r="G29" s="166"/>
      <c r="H29" s="166"/>
      <c r="I29" s="166"/>
      <c r="J29" s="144" t="s">
        <v>86</v>
      </c>
      <c r="K29" s="592">
        <f>Input!G18</f>
        <v>43585</v>
      </c>
      <c r="L29" s="593"/>
      <c r="M29" s="10"/>
      <c r="N29" s="143"/>
      <c r="Q29" s="184"/>
      <c r="R29" s="177"/>
      <c r="S29" s="177"/>
      <c r="T29" s="185"/>
      <c r="U29" s="185"/>
      <c r="V29" s="177"/>
    </row>
    <row r="30" spans="2:22" ht="15" customHeight="1">
      <c r="B30" s="243"/>
      <c r="C30" s="142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Q30" s="177"/>
      <c r="R30" s="177"/>
      <c r="S30" s="177"/>
      <c r="T30" s="177"/>
      <c r="U30" s="177"/>
      <c r="V30" s="177"/>
    </row>
    <row r="31" spans="2:22" ht="40.5" customHeight="1">
      <c r="B31" s="243"/>
      <c r="C31" s="142"/>
      <c r="D31" s="298"/>
      <c r="E31" s="590" t="s">
        <v>87</v>
      </c>
      <c r="F31" s="591"/>
      <c r="G31" s="493" t="s">
        <v>88</v>
      </c>
      <c r="H31" s="523"/>
      <c r="I31" s="494"/>
      <c r="J31" s="269" t="s">
        <v>43</v>
      </c>
      <c r="K31" s="269" t="s">
        <v>59</v>
      </c>
      <c r="L31" s="269" t="s">
        <v>45</v>
      </c>
      <c r="M31" s="164"/>
      <c r="N31" s="143"/>
      <c r="Q31" s="189"/>
      <c r="R31" s="177"/>
      <c r="S31" s="177"/>
      <c r="T31" s="185"/>
      <c r="U31" s="185"/>
      <c r="V31" s="177"/>
    </row>
    <row r="32" spans="2:22" ht="22.5" customHeight="1">
      <c r="B32" s="243"/>
      <c r="C32" s="142"/>
      <c r="D32" s="272" t="s">
        <v>89</v>
      </c>
      <c r="E32" s="273"/>
      <c r="F32" s="273"/>
      <c r="G32" s="492"/>
      <c r="H32" s="492"/>
      <c r="I32" s="594"/>
      <c r="J32" s="272"/>
      <c r="K32" s="299"/>
      <c r="L32" s="299"/>
      <c r="M32" s="164"/>
      <c r="N32" s="143"/>
      <c r="O32" s="300"/>
      <c r="P32" s="301"/>
      <c r="Q32" s="177"/>
      <c r="R32" s="177"/>
      <c r="S32" s="177"/>
      <c r="T32" s="185"/>
      <c r="U32" s="185"/>
      <c r="V32" s="177"/>
    </row>
    <row r="33" spans="2:22" ht="22.5" customHeight="1">
      <c r="B33" s="243"/>
      <c r="C33" s="142"/>
      <c r="D33" s="276" t="s">
        <v>48</v>
      </c>
      <c r="E33" s="495">
        <f>E65+E91+E113+E162+E138+E186+E210</f>
        <v>0</v>
      </c>
      <c r="F33" s="496"/>
      <c r="G33" s="495">
        <f>G65+G91+G113+G138+G162+G186+G210</f>
        <v>0</v>
      </c>
      <c r="H33" s="510"/>
      <c r="I33" s="496"/>
      <c r="J33" s="73">
        <f>E33+G33</f>
        <v>0</v>
      </c>
      <c r="K33" s="57">
        <f>'2. Incurred (Part A)'!J14</f>
        <v>7000000</v>
      </c>
      <c r="L33" s="57">
        <f>K33-J33</f>
        <v>7000000</v>
      </c>
      <c r="M33" s="164"/>
      <c r="N33" s="143"/>
      <c r="O33" s="302"/>
      <c r="P33" s="301"/>
      <c r="Q33" s="177"/>
      <c r="R33" s="177"/>
      <c r="S33" s="177"/>
      <c r="T33" s="185"/>
      <c r="U33" s="185"/>
      <c r="V33" s="177"/>
    </row>
    <row r="34" spans="2:22" ht="22.5" customHeight="1">
      <c r="B34" s="243"/>
      <c r="C34" s="142"/>
      <c r="D34" s="274" t="s">
        <v>90</v>
      </c>
      <c r="E34" s="272"/>
      <c r="F34" s="273"/>
      <c r="G34" s="584"/>
      <c r="H34" s="584"/>
      <c r="I34" s="584"/>
      <c r="J34" s="273"/>
      <c r="K34" s="299"/>
      <c r="L34" s="299"/>
      <c r="M34" s="164"/>
      <c r="N34" s="210"/>
      <c r="O34" s="300"/>
      <c r="P34" s="301"/>
      <c r="Q34" s="184"/>
      <c r="R34" s="177"/>
      <c r="S34" s="177"/>
      <c r="T34" s="185"/>
      <c r="U34" s="185"/>
      <c r="V34" s="177"/>
    </row>
    <row r="35" spans="2:17" ht="22.5" customHeight="1">
      <c r="B35" s="243"/>
      <c r="C35" s="142"/>
      <c r="D35" s="303" t="s">
        <v>49</v>
      </c>
      <c r="E35" s="495">
        <f>E66+E92+E114+E139+E163+E187+E211</f>
        <v>0</v>
      </c>
      <c r="F35" s="496"/>
      <c r="G35" s="495">
        <f>G66+G92+G114+G139+G163+G187+G211</f>
        <v>0</v>
      </c>
      <c r="H35" s="510"/>
      <c r="I35" s="496"/>
      <c r="J35" s="73">
        <f>E35+G35</f>
        <v>0</v>
      </c>
      <c r="K35" s="57">
        <f>'2. Incurred (Part A)'!J15</f>
        <v>5950000</v>
      </c>
      <c r="L35" s="57">
        <f>K35-J35</f>
        <v>5950000</v>
      </c>
      <c r="M35" s="164"/>
      <c r="N35" s="143"/>
      <c r="O35" s="300"/>
      <c r="P35" s="301"/>
      <c r="Q35" s="304"/>
    </row>
    <row r="36" spans="2:17" ht="22.5" customHeight="1">
      <c r="B36" s="243"/>
      <c r="C36" s="142"/>
      <c r="D36" s="277" t="s">
        <v>50</v>
      </c>
      <c r="E36" s="495">
        <f>R66+R92+R114+R139+R163+R187</f>
        <v>0</v>
      </c>
      <c r="F36" s="496"/>
      <c r="G36" s="495">
        <f>S66+S92+S114+S139+S163+S187+S211</f>
        <v>0</v>
      </c>
      <c r="H36" s="510"/>
      <c r="I36" s="496"/>
      <c r="J36" s="363">
        <f>E36+G36</f>
        <v>0</v>
      </c>
      <c r="K36" s="57">
        <f>'2. Incurred (Part A)'!J16</f>
        <v>5950000</v>
      </c>
      <c r="L36" s="57">
        <f>K36-J36</f>
        <v>5950000</v>
      </c>
      <c r="M36" s="164"/>
      <c r="N36" s="143"/>
      <c r="O36" s="300"/>
      <c r="P36" s="301"/>
      <c r="Q36" s="304"/>
    </row>
    <row r="37" spans="2:17" ht="22.5" customHeight="1">
      <c r="B37" s="243"/>
      <c r="C37" s="142"/>
      <c r="D37" s="277" t="s">
        <v>51</v>
      </c>
      <c r="E37" s="495">
        <f>R67+R93+R115+R140+R164+R188+R212</f>
        <v>0</v>
      </c>
      <c r="F37" s="496"/>
      <c r="G37" s="495">
        <f>S67+S93+S115+S140+S164+S188+S212</f>
        <v>0</v>
      </c>
      <c r="H37" s="510"/>
      <c r="I37" s="496"/>
      <c r="J37" s="363">
        <f>E37+G37</f>
        <v>0</v>
      </c>
      <c r="K37" s="57">
        <f>'2. Incurred (Part A)'!J17</f>
        <v>0</v>
      </c>
      <c r="L37" s="57">
        <f>K37-J37</f>
        <v>0</v>
      </c>
      <c r="M37" s="164"/>
      <c r="N37" s="143"/>
      <c r="O37" s="300"/>
      <c r="P37" s="301"/>
      <c r="Q37" s="304"/>
    </row>
    <row r="38" spans="2:17" ht="22.5" customHeight="1">
      <c r="B38" s="243"/>
      <c r="C38" s="142"/>
      <c r="D38" s="305" t="s">
        <v>52</v>
      </c>
      <c r="E38" s="495">
        <f>E67+E93+E115+E140+E164+E188+E212</f>
        <v>0</v>
      </c>
      <c r="F38" s="496"/>
      <c r="G38" s="495">
        <f>G67+G93+G115+G140+G164+G188</f>
        <v>0</v>
      </c>
      <c r="H38" s="510"/>
      <c r="I38" s="496"/>
      <c r="J38" s="363">
        <f>E38+G38</f>
        <v>0</v>
      </c>
      <c r="K38" s="57">
        <f>'2. Incurred (Part A)'!J18</f>
        <v>1050000</v>
      </c>
      <c r="L38" s="57">
        <f>K38-J38</f>
        <v>1050000</v>
      </c>
      <c r="M38" s="164"/>
      <c r="N38" s="143"/>
      <c r="O38" s="300"/>
      <c r="P38" s="301"/>
      <c r="Q38" s="304"/>
    </row>
    <row r="39" spans="2:18" s="164" customFormat="1" ht="3.75" customHeight="1">
      <c r="B39" s="243"/>
      <c r="C39" s="142"/>
      <c r="D39" s="144"/>
      <c r="E39" s="173"/>
      <c r="F39" s="173"/>
      <c r="G39" s="173"/>
      <c r="H39" s="173"/>
      <c r="I39" s="173"/>
      <c r="J39" s="173"/>
      <c r="K39" s="173"/>
      <c r="L39" s="142"/>
      <c r="M39" s="142"/>
      <c r="N39" s="143"/>
      <c r="O39" s="300"/>
      <c r="P39" s="301"/>
      <c r="Q39" s="304"/>
      <c r="R39" s="306"/>
    </row>
    <row r="40" spans="2:17" ht="10.5" customHeight="1">
      <c r="B40" s="243"/>
      <c r="C40" s="142"/>
      <c r="D40" s="144"/>
      <c r="E40" s="440"/>
      <c r="F40" s="440"/>
      <c r="G40" s="440"/>
      <c r="H40" s="440"/>
      <c r="I40" s="440"/>
      <c r="J40" s="440"/>
      <c r="K40" s="173"/>
      <c r="L40" s="142"/>
      <c r="M40" s="142"/>
      <c r="N40" s="143"/>
      <c r="O40" s="300"/>
      <c r="P40" s="301"/>
      <c r="Q40" s="304"/>
    </row>
    <row r="41" spans="2:17" ht="22.5" customHeight="1" hidden="1">
      <c r="B41" s="243"/>
      <c r="C41" s="142"/>
      <c r="D41" s="144" t="s">
        <v>91</v>
      </c>
      <c r="E41" s="598">
        <f>I35</f>
        <v>0</v>
      </c>
      <c r="F41" s="599"/>
      <c r="G41" s="440"/>
      <c r="H41" s="440"/>
      <c r="I41" s="440"/>
      <c r="J41" s="440"/>
      <c r="K41" s="173"/>
      <c r="L41" s="142"/>
      <c r="M41" s="142"/>
      <c r="N41" s="143"/>
      <c r="O41" s="300"/>
      <c r="P41" s="301"/>
      <c r="Q41" s="304"/>
    </row>
    <row r="42" spans="2:21" ht="4.5" customHeight="1">
      <c r="B42" s="243"/>
      <c r="C42" s="142"/>
      <c r="D42" s="144"/>
      <c r="E42" s="440"/>
      <c r="F42" s="440"/>
      <c r="G42" s="440"/>
      <c r="H42" s="440"/>
      <c r="I42" s="440"/>
      <c r="J42" s="440"/>
      <c r="K42" s="173"/>
      <c r="L42" s="142"/>
      <c r="M42" s="142"/>
      <c r="N42" s="143"/>
      <c r="O42" s="300"/>
      <c r="P42" s="301"/>
      <c r="Q42" s="304"/>
      <c r="S42" s="206"/>
      <c r="T42" s="206"/>
      <c r="U42" s="206"/>
    </row>
    <row r="43" spans="2:21" ht="3.75" customHeight="1" thickBot="1">
      <c r="B43" s="243"/>
      <c r="C43" s="142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S43" s="206"/>
      <c r="T43" s="206"/>
      <c r="U43" s="206"/>
    </row>
    <row r="44" spans="2:21" ht="18.75" thickBot="1">
      <c r="B44" s="307"/>
      <c r="C44" s="575" t="s">
        <v>92</v>
      </c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6"/>
      <c r="S44" s="206"/>
      <c r="T44" s="206"/>
      <c r="U44" s="206"/>
    </row>
    <row r="45" spans="2:21" ht="3.75" customHeight="1">
      <c r="B45" s="243"/>
      <c r="C45" s="142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S45" s="206"/>
      <c r="T45" s="206"/>
      <c r="U45" s="206"/>
    </row>
    <row r="46" spans="2:21" ht="3.75" customHeight="1">
      <c r="B46" s="243"/>
      <c r="C46" s="142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S46" s="206"/>
      <c r="T46" s="206"/>
      <c r="U46" s="206"/>
    </row>
    <row r="47" spans="2:21" s="139" customFormat="1" ht="15" customHeight="1">
      <c r="B47" s="308"/>
      <c r="C47" s="150"/>
      <c r="D47" s="195" t="s">
        <v>56</v>
      </c>
      <c r="E47" s="564" t="str">
        <f>'2. Incurred (Part A)'!D24</f>
        <v>Programme management</v>
      </c>
      <c r="F47" s="564"/>
      <c r="G47" s="564"/>
      <c r="H47" s="564"/>
      <c r="I47" s="564"/>
      <c r="J47" s="564"/>
      <c r="K47" s="564"/>
      <c r="L47" s="564"/>
      <c r="M47" s="564"/>
      <c r="N47" s="137"/>
      <c r="O47" s="309"/>
      <c r="P47" s="310"/>
      <c r="Q47" s="311"/>
      <c r="R47" s="312"/>
      <c r="S47" s="200"/>
      <c r="T47" s="200"/>
      <c r="U47" s="200"/>
    </row>
    <row r="48" spans="2:21" ht="3.75" customHeight="1">
      <c r="B48" s="243"/>
      <c r="C48" s="142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S48" s="206"/>
      <c r="T48" s="206"/>
      <c r="U48" s="206"/>
    </row>
    <row r="49" spans="2:21" ht="3.75" customHeight="1">
      <c r="B49" s="243"/>
      <c r="C49" s="142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S49" s="206"/>
      <c r="T49" s="206"/>
      <c r="U49" s="206"/>
    </row>
    <row r="50" spans="2:21" ht="3.75" customHeight="1">
      <c r="B50" s="243"/>
      <c r="C50" s="142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3"/>
      <c r="S50" s="206"/>
      <c r="T50" s="206"/>
      <c r="U50" s="206"/>
    </row>
    <row r="51" spans="2:21" ht="3.75" customHeight="1" hidden="1">
      <c r="B51" s="243"/>
      <c r="C51" s="142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S51" s="206"/>
      <c r="T51" s="206"/>
      <c r="U51" s="206"/>
    </row>
    <row r="52" spans="2:21" ht="306.75" customHeight="1">
      <c r="B52" s="243"/>
      <c r="C52" s="142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S52" s="206"/>
      <c r="T52" s="206"/>
      <c r="U52" s="206"/>
    </row>
    <row r="53" spans="2:21" ht="3.75" customHeight="1">
      <c r="B53" s="243"/>
      <c r="C53" s="142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3"/>
      <c r="S53" s="206"/>
      <c r="T53" s="206"/>
      <c r="U53" s="206"/>
    </row>
    <row r="54" spans="2:21" ht="3.75" customHeight="1">
      <c r="B54" s="243"/>
      <c r="C54" s="142"/>
      <c r="D54" s="141"/>
      <c r="E54" s="142"/>
      <c r="F54" s="142"/>
      <c r="G54" s="142"/>
      <c r="H54" s="142"/>
      <c r="I54" s="142"/>
      <c r="J54" s="142"/>
      <c r="K54" s="142"/>
      <c r="L54" s="142"/>
      <c r="M54" s="142"/>
      <c r="N54" s="143"/>
      <c r="S54" s="206"/>
      <c r="T54" s="206"/>
      <c r="U54" s="206"/>
    </row>
    <row r="55" spans="2:21" ht="3.75" customHeight="1">
      <c r="B55" s="243"/>
      <c r="C55" s="142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3"/>
      <c r="S55" s="206"/>
      <c r="T55" s="206"/>
      <c r="U55" s="206"/>
    </row>
    <row r="56" spans="2:21" ht="14.25" customHeight="1">
      <c r="B56" s="243"/>
      <c r="C56" s="573"/>
      <c r="D56" s="573"/>
      <c r="E56" s="164"/>
      <c r="F56" s="164"/>
      <c r="G56" s="562" t="s">
        <v>47</v>
      </c>
      <c r="H56" s="562"/>
      <c r="I56" s="164"/>
      <c r="J56" s="164"/>
      <c r="K56" s="142"/>
      <c r="L56" s="164"/>
      <c r="M56" s="164"/>
      <c r="N56" s="143"/>
      <c r="S56" s="206"/>
      <c r="T56" s="206"/>
      <c r="U56" s="206"/>
    </row>
    <row r="57" spans="2:21" ht="14.25" customHeight="1">
      <c r="B57" s="243"/>
      <c r="C57" s="577" t="str">
        <f>DATA!K99</f>
        <v>Proposed for period  Nov 18 - Apr 19</v>
      </c>
      <c r="D57" s="577"/>
      <c r="E57" s="577"/>
      <c r="F57" s="577"/>
      <c r="G57" s="578"/>
      <c r="H57" s="578"/>
      <c r="I57" s="164"/>
      <c r="J57" s="164"/>
      <c r="K57" s="281" t="s">
        <v>71</v>
      </c>
      <c r="L57" s="595" t="str">
        <f>'2. Incurred (Part A)'!K33</f>
        <v>EEA</v>
      </c>
      <c r="M57" s="595"/>
      <c r="N57" s="143"/>
      <c r="S57" s="206"/>
      <c r="T57" s="206"/>
      <c r="U57" s="206"/>
    </row>
    <row r="58" spans="2:21" ht="14.25" customHeight="1">
      <c r="B58" s="243"/>
      <c r="C58" s="574" t="s">
        <v>93</v>
      </c>
      <c r="D58" s="574"/>
      <c r="E58" s="574"/>
      <c r="F58" s="332">
        <f>E65</f>
        <v>0</v>
      </c>
      <c r="G58" s="164"/>
      <c r="H58" s="164"/>
      <c r="I58" s="164"/>
      <c r="J58" s="164"/>
      <c r="K58" s="142"/>
      <c r="L58" s="596"/>
      <c r="M58" s="596"/>
      <c r="N58" s="143"/>
      <c r="S58" s="206"/>
      <c r="T58" s="206"/>
      <c r="U58" s="206"/>
    </row>
    <row r="59" spans="2:21" ht="14.25" customHeight="1">
      <c r="B59" s="243"/>
      <c r="C59" s="565" t="str">
        <f>DATA!I99</f>
        <v>- Reported incurred - 10 Dec 16 - 30 Jun 18</v>
      </c>
      <c r="D59" s="566"/>
      <c r="E59" s="567"/>
      <c r="F59" s="332">
        <f>'2. Incurred (Part A)'!H27</f>
        <v>0</v>
      </c>
      <c r="G59" s="164"/>
      <c r="H59" s="164"/>
      <c r="I59" s="164"/>
      <c r="J59" s="164"/>
      <c r="K59" s="142"/>
      <c r="L59" s="314"/>
      <c r="M59" s="314"/>
      <c r="N59" s="143"/>
      <c r="S59" s="206"/>
      <c r="T59" s="206"/>
      <c r="U59" s="206"/>
    </row>
    <row r="60" spans="2:21" ht="14.25" customHeight="1">
      <c r="B60" s="243"/>
      <c r="C60" s="565" t="str">
        <f>DATA!J99</f>
        <v>- Expected to be incurred - 01 Jul 18 - 31 Oct 18</v>
      </c>
      <c r="D60" s="566"/>
      <c r="E60" s="567"/>
      <c r="F60" s="315"/>
      <c r="G60" s="164"/>
      <c r="H60" s="164"/>
      <c r="I60" s="164"/>
      <c r="J60" s="164"/>
      <c r="K60" s="142"/>
      <c r="L60" s="314"/>
      <c r="M60" s="314"/>
      <c r="N60" s="143"/>
      <c r="S60" s="206"/>
      <c r="T60" s="206"/>
      <c r="U60" s="206"/>
    </row>
    <row r="61" spans="2:21" ht="24" customHeight="1">
      <c r="B61" s="243"/>
      <c r="C61" s="568" t="s">
        <v>94</v>
      </c>
      <c r="D61" s="569"/>
      <c r="E61" s="570"/>
      <c r="F61" s="333">
        <f>F58-F59-F60</f>
        <v>0</v>
      </c>
      <c r="G61" s="483">
        <f>F58-F59-F60</f>
        <v>0</v>
      </c>
      <c r="H61" s="483"/>
      <c r="I61" s="164"/>
      <c r="J61" s="164"/>
      <c r="K61" s="142"/>
      <c r="L61" s="314"/>
      <c r="M61" s="314"/>
      <c r="N61" s="143"/>
      <c r="S61" s="206"/>
      <c r="T61" s="206"/>
      <c r="U61" s="206"/>
    </row>
    <row r="62" spans="2:21" ht="14.25" customHeight="1">
      <c r="B62" s="243"/>
      <c r="C62" s="579" t="s">
        <v>95</v>
      </c>
      <c r="D62" s="579"/>
      <c r="E62" s="579"/>
      <c r="F62" s="579"/>
      <c r="G62" s="597">
        <f>G57-G61</f>
        <v>0</v>
      </c>
      <c r="H62" s="597"/>
      <c r="I62" s="314"/>
      <c r="J62" s="314"/>
      <c r="K62" s="142"/>
      <c r="L62" s="314"/>
      <c r="M62" s="314"/>
      <c r="N62" s="143"/>
      <c r="S62" s="206"/>
      <c r="T62" s="206"/>
      <c r="U62" s="206"/>
    </row>
    <row r="63" spans="2:21" ht="14.25" customHeight="1">
      <c r="B63" s="243"/>
      <c r="C63" s="316"/>
      <c r="D63" s="316"/>
      <c r="E63" s="317"/>
      <c r="F63" s="317"/>
      <c r="G63" s="248"/>
      <c r="H63" s="248"/>
      <c r="I63" s="314"/>
      <c r="J63" s="314"/>
      <c r="K63" s="142"/>
      <c r="L63" s="314"/>
      <c r="M63" s="314"/>
      <c r="N63" s="143"/>
      <c r="S63" s="206"/>
      <c r="T63" s="206"/>
      <c r="U63" s="206"/>
    </row>
    <row r="64" spans="2:21" ht="37.5" customHeight="1">
      <c r="B64" s="243"/>
      <c r="C64" s="142"/>
      <c r="D64" s="141"/>
      <c r="E64" s="560" t="s">
        <v>87</v>
      </c>
      <c r="F64" s="561"/>
      <c r="G64" s="560" t="s">
        <v>96</v>
      </c>
      <c r="H64" s="561"/>
      <c r="I64" s="562" t="s">
        <v>43</v>
      </c>
      <c r="J64" s="562"/>
      <c r="K64" s="318" t="s">
        <v>59</v>
      </c>
      <c r="L64" s="319" t="s">
        <v>45</v>
      </c>
      <c r="M64" s="320"/>
      <c r="N64" s="210"/>
      <c r="S64" s="206"/>
      <c r="T64" s="206"/>
      <c r="U64" s="206"/>
    </row>
    <row r="65" spans="2:21" ht="19.5" customHeight="1">
      <c r="B65" s="243"/>
      <c r="C65" s="142"/>
      <c r="D65" s="321" t="s">
        <v>97</v>
      </c>
      <c r="E65" s="557">
        <f>DATA!C43</f>
        <v>0</v>
      </c>
      <c r="F65" s="558"/>
      <c r="G65" s="557">
        <f>G62</f>
        <v>0</v>
      </c>
      <c r="H65" s="558"/>
      <c r="I65" s="557">
        <f>E65+G65</f>
        <v>0</v>
      </c>
      <c r="J65" s="558"/>
      <c r="K65" s="334">
        <f>'2. Incurred (Part A)'!J27</f>
        <v>294117.64705882355</v>
      </c>
      <c r="L65" s="334">
        <f>K65-I65</f>
        <v>294117.64705882355</v>
      </c>
      <c r="M65" s="322"/>
      <c r="N65" s="210"/>
      <c r="P65" s="335" t="str">
        <f>'2. Incurred (Part A)'!M27</f>
        <v>GRANT</v>
      </c>
      <c r="Q65" s="335" t="str">
        <f>'2. Incurred (Part A)'!N27</f>
        <v>EEA/NOR</v>
      </c>
      <c r="R65" s="336">
        <f>'2. Incurred (Part A)'!O27</f>
        <v>1</v>
      </c>
      <c r="S65" s="323"/>
      <c r="T65" s="206"/>
      <c r="U65" s="206"/>
    </row>
    <row r="66" spans="2:21" ht="19.5" customHeight="1">
      <c r="B66" s="243"/>
      <c r="C66" s="142"/>
      <c r="D66" s="337" t="str">
        <f>'2. Incurred (Part A)'!C28</f>
        <v>Grant rate - 85%</v>
      </c>
      <c r="E66" s="557">
        <f>E65*P66</f>
        <v>0</v>
      </c>
      <c r="F66" s="558"/>
      <c r="G66" s="557">
        <f>G65*P66</f>
        <v>0</v>
      </c>
      <c r="H66" s="558"/>
      <c r="I66" s="557">
        <f>E66+G66</f>
        <v>0</v>
      </c>
      <c r="J66" s="558"/>
      <c r="K66" s="334">
        <f>'2. Incurred (Part A)'!J28</f>
        <v>250000</v>
      </c>
      <c r="L66" s="334">
        <f>K66-I66</f>
        <v>250000</v>
      </c>
      <c r="M66" s="324"/>
      <c r="N66" s="210"/>
      <c r="P66" s="335">
        <f>'2. Incurred (Part A)'!M28</f>
        <v>0.85</v>
      </c>
      <c r="Q66" s="335" t="str">
        <f>'2. Incurred (Part A)'!N28</f>
        <v>EEA</v>
      </c>
      <c r="R66" s="338">
        <f>R65*E66</f>
        <v>0</v>
      </c>
      <c r="S66" s="338">
        <f>G66*R65</f>
        <v>0</v>
      </c>
      <c r="T66" s="206"/>
      <c r="U66" s="206"/>
    </row>
    <row r="67" spans="2:21" ht="19.5" customHeight="1">
      <c r="B67" s="243"/>
      <c r="C67" s="142"/>
      <c r="D67" s="337" t="str">
        <f>'2. Incurred (Part A)'!C29</f>
        <v>Co-financing - 15%</v>
      </c>
      <c r="E67" s="557">
        <f>E65*P67</f>
        <v>0</v>
      </c>
      <c r="F67" s="558"/>
      <c r="G67" s="557">
        <f>G65*P67</f>
        <v>0</v>
      </c>
      <c r="H67" s="558"/>
      <c r="I67" s="557">
        <f>E67+G67</f>
        <v>0</v>
      </c>
      <c r="J67" s="558"/>
      <c r="K67" s="334">
        <f>'2. Incurred (Part A)'!J29</f>
        <v>44117.64705882355</v>
      </c>
      <c r="L67" s="334">
        <f>K67-I67</f>
        <v>44117.64705882355</v>
      </c>
      <c r="M67" s="324"/>
      <c r="N67" s="210"/>
      <c r="P67" s="335">
        <f>'2. Incurred (Part A)'!M29</f>
        <v>0.15000000000000002</v>
      </c>
      <c r="Q67" s="335" t="str">
        <f>'2. Incurred (Part A)'!N29</f>
        <v>NRW</v>
      </c>
      <c r="R67" s="338">
        <f>E66-R66</f>
        <v>0</v>
      </c>
      <c r="S67" s="339">
        <f>G66-S66</f>
        <v>0</v>
      </c>
      <c r="T67" s="206"/>
      <c r="U67" s="206"/>
    </row>
    <row r="68" spans="2:21" ht="12" customHeight="1">
      <c r="B68" s="243"/>
      <c r="C68" s="142"/>
      <c r="D68" s="141"/>
      <c r="E68" s="325"/>
      <c r="F68" s="325"/>
      <c r="G68" s="325"/>
      <c r="H68" s="325"/>
      <c r="I68" s="325"/>
      <c r="J68" s="325"/>
      <c r="K68" s="142"/>
      <c r="L68" s="314"/>
      <c r="M68" s="314"/>
      <c r="N68" s="143"/>
      <c r="S68" s="206"/>
      <c r="T68" s="206"/>
      <c r="U68" s="206"/>
    </row>
    <row r="69" spans="2:21" ht="25.5" customHeight="1">
      <c r="B69" s="243"/>
      <c r="C69" s="142"/>
      <c r="D69" s="141"/>
      <c r="E69" s="563" t="s">
        <v>98</v>
      </c>
      <c r="F69" s="563"/>
      <c r="G69" s="563"/>
      <c r="H69" s="563"/>
      <c r="I69" s="563"/>
      <c r="J69" s="563"/>
      <c r="K69" s="563"/>
      <c r="L69" s="563"/>
      <c r="M69" s="314"/>
      <c r="N69" s="143"/>
      <c r="S69" s="206"/>
      <c r="T69" s="206"/>
      <c r="U69" s="206"/>
    </row>
    <row r="70" spans="2:21" ht="8.25" customHeight="1">
      <c r="B70" s="243"/>
      <c r="C70" s="142"/>
      <c r="D70" s="141"/>
      <c r="E70" s="142"/>
      <c r="F70" s="142"/>
      <c r="G70" s="142"/>
      <c r="H70" s="142"/>
      <c r="I70" s="142"/>
      <c r="J70" s="142"/>
      <c r="K70" s="142"/>
      <c r="L70" s="142"/>
      <c r="M70" s="142"/>
      <c r="N70" s="143"/>
      <c r="S70" s="206"/>
      <c r="T70" s="206"/>
      <c r="U70" s="206"/>
    </row>
    <row r="71" spans="2:21" s="139" customFormat="1" ht="71.25" customHeight="1">
      <c r="B71" s="308"/>
      <c r="C71" s="150"/>
      <c r="D71" s="207" t="s">
        <v>99</v>
      </c>
      <c r="E71" s="585" t="s">
        <v>100</v>
      </c>
      <c r="F71" s="586"/>
      <c r="G71" s="586"/>
      <c r="H71" s="586"/>
      <c r="I71" s="586"/>
      <c r="J71" s="586"/>
      <c r="K71" s="586"/>
      <c r="L71" s="586"/>
      <c r="M71" s="587"/>
      <c r="N71" s="137"/>
      <c r="O71" s="309"/>
      <c r="P71" s="310"/>
      <c r="Q71" s="311"/>
      <c r="R71" s="312"/>
      <c r="S71" s="200"/>
      <c r="T71" s="200"/>
      <c r="U71" s="200"/>
    </row>
    <row r="72" spans="2:21" ht="3.75" customHeight="1">
      <c r="B72" s="243"/>
      <c r="C72" s="142"/>
      <c r="D72" s="141"/>
      <c r="E72" s="142"/>
      <c r="F72" s="142"/>
      <c r="G72" s="142"/>
      <c r="H72" s="142"/>
      <c r="I72" s="142"/>
      <c r="J72" s="142"/>
      <c r="K72" s="142"/>
      <c r="L72" s="142"/>
      <c r="M72" s="142"/>
      <c r="N72" s="143"/>
      <c r="S72" s="206"/>
      <c r="T72" s="206"/>
      <c r="U72" s="206"/>
    </row>
    <row r="73" spans="2:21" ht="3.75" customHeight="1" thickBot="1">
      <c r="B73" s="243"/>
      <c r="C73" s="142"/>
      <c r="D73" s="141"/>
      <c r="E73" s="142"/>
      <c r="F73" s="142"/>
      <c r="G73" s="142"/>
      <c r="H73" s="142"/>
      <c r="I73" s="142"/>
      <c r="J73" s="142"/>
      <c r="K73" s="142"/>
      <c r="L73" s="142"/>
      <c r="M73" s="142"/>
      <c r="N73" s="143"/>
      <c r="S73" s="206"/>
      <c r="T73" s="206"/>
      <c r="U73" s="206"/>
    </row>
    <row r="74" spans="2:21" ht="12.75">
      <c r="B74" s="255"/>
      <c r="C74" s="326"/>
      <c r="D74" s="257"/>
      <c r="E74" s="256"/>
      <c r="F74" s="256"/>
      <c r="G74" s="256"/>
      <c r="H74" s="256"/>
      <c r="I74" s="256"/>
      <c r="J74" s="256"/>
      <c r="K74" s="256"/>
      <c r="L74" s="256"/>
      <c r="M74" s="256"/>
      <c r="N74" s="258"/>
      <c r="S74" s="206"/>
      <c r="T74" s="206"/>
      <c r="U74" s="206"/>
    </row>
    <row r="75" spans="2:21" ht="3.75" customHeight="1">
      <c r="B75" s="243"/>
      <c r="C75" s="142"/>
      <c r="D75" s="141"/>
      <c r="E75" s="142"/>
      <c r="F75" s="142"/>
      <c r="G75" s="142"/>
      <c r="H75" s="142"/>
      <c r="I75" s="142"/>
      <c r="J75" s="142"/>
      <c r="K75" s="142"/>
      <c r="L75" s="142"/>
      <c r="M75" s="142"/>
      <c r="N75" s="143"/>
      <c r="S75" s="206"/>
      <c r="T75" s="206"/>
      <c r="U75" s="206"/>
    </row>
    <row r="76" spans="2:21" s="139" customFormat="1" ht="15" customHeight="1">
      <c r="B76" s="308"/>
      <c r="C76" s="150"/>
      <c r="D76" s="195" t="s">
        <v>56</v>
      </c>
      <c r="E76" s="564" t="str">
        <f>'2. Incurred (Part A)'!D68</f>
        <v>Outcome 1</v>
      </c>
      <c r="F76" s="564"/>
      <c r="G76" s="564"/>
      <c r="H76" s="564"/>
      <c r="I76" s="564"/>
      <c r="J76" s="564"/>
      <c r="K76" s="564"/>
      <c r="L76" s="564"/>
      <c r="M76" s="564"/>
      <c r="N76" s="137"/>
      <c r="O76" s="309"/>
      <c r="P76" s="310"/>
      <c r="Q76" s="311"/>
      <c r="R76" s="312"/>
      <c r="S76" s="200"/>
      <c r="T76" s="200"/>
      <c r="U76" s="200"/>
    </row>
    <row r="77" spans="2:21" ht="3.75" customHeight="1">
      <c r="B77" s="243"/>
      <c r="C77" s="142"/>
      <c r="D77" s="141"/>
      <c r="E77" s="142"/>
      <c r="F77" s="142"/>
      <c r="G77" s="142"/>
      <c r="H77" s="142"/>
      <c r="I77" s="142"/>
      <c r="J77" s="142"/>
      <c r="K77" s="142"/>
      <c r="L77" s="142"/>
      <c r="M77" s="142"/>
      <c r="N77" s="143"/>
      <c r="S77" s="206"/>
      <c r="T77" s="206"/>
      <c r="U77" s="206"/>
    </row>
    <row r="78" spans="2:21" ht="3.75" customHeight="1">
      <c r="B78" s="243"/>
      <c r="C78" s="142"/>
      <c r="D78" s="141"/>
      <c r="E78" s="142"/>
      <c r="F78" s="142"/>
      <c r="G78" s="142"/>
      <c r="H78" s="142"/>
      <c r="I78" s="142"/>
      <c r="J78" s="142"/>
      <c r="K78" s="142"/>
      <c r="L78" s="142"/>
      <c r="M78" s="142"/>
      <c r="N78" s="143"/>
      <c r="S78" s="206"/>
      <c r="T78" s="206"/>
      <c r="U78" s="206"/>
    </row>
    <row r="79" spans="2:21" ht="3.75" customHeight="1">
      <c r="B79" s="243"/>
      <c r="C79" s="142"/>
      <c r="D79" s="141"/>
      <c r="E79" s="142"/>
      <c r="F79" s="142"/>
      <c r="G79" s="142"/>
      <c r="H79" s="142"/>
      <c r="I79" s="142"/>
      <c r="J79" s="142"/>
      <c r="K79" s="142"/>
      <c r="L79" s="142"/>
      <c r="M79" s="142"/>
      <c r="N79" s="143"/>
      <c r="S79" s="206"/>
      <c r="T79" s="206"/>
      <c r="U79" s="206"/>
    </row>
    <row r="80" spans="2:21" ht="280.5" customHeight="1">
      <c r="B80" s="243"/>
      <c r="C80" s="142"/>
      <c r="D80" s="141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S80" s="206"/>
      <c r="T80" s="206"/>
      <c r="U80" s="206"/>
    </row>
    <row r="81" spans="2:21" ht="3" customHeight="1">
      <c r="B81" s="243"/>
      <c r="C81" s="142"/>
      <c r="D81" s="141"/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S81" s="206"/>
      <c r="T81" s="206"/>
      <c r="U81" s="206"/>
    </row>
    <row r="82" spans="2:21" ht="22.5" customHeight="1">
      <c r="B82" s="243"/>
      <c r="C82" s="573"/>
      <c r="D82" s="573"/>
      <c r="E82" s="164"/>
      <c r="F82" s="164"/>
      <c r="G82" s="600" t="s">
        <v>47</v>
      </c>
      <c r="H82" s="600"/>
      <c r="I82" s="164"/>
      <c r="J82" s="164"/>
      <c r="K82" s="327" t="s">
        <v>71</v>
      </c>
      <c r="L82" s="340" t="str">
        <f>'2. Incurred (Part A)'!K76</f>
        <v>EEA</v>
      </c>
      <c r="M82" s="142"/>
      <c r="N82" s="143"/>
      <c r="S82" s="206"/>
      <c r="T82" s="206"/>
      <c r="U82" s="206"/>
    </row>
    <row r="83" spans="2:21" ht="22.5" customHeight="1">
      <c r="B83" s="243"/>
      <c r="C83" s="577" t="str">
        <f>C57</f>
        <v>Proposed for period  Nov 18 - Apr 19</v>
      </c>
      <c r="D83" s="577"/>
      <c r="E83" s="577"/>
      <c r="F83" s="577"/>
      <c r="G83" s="578"/>
      <c r="H83" s="578"/>
      <c r="I83" s="164"/>
      <c r="J83" s="164"/>
      <c r="K83" s="142"/>
      <c r="L83" s="142"/>
      <c r="M83" s="142"/>
      <c r="N83" s="143"/>
      <c r="S83" s="206"/>
      <c r="T83" s="206"/>
      <c r="U83" s="206"/>
    </row>
    <row r="84" spans="2:21" ht="22.5" customHeight="1">
      <c r="B84" s="243"/>
      <c r="C84" s="571" t="s">
        <v>93</v>
      </c>
      <c r="D84" s="571"/>
      <c r="E84" s="571"/>
      <c r="F84" s="341">
        <f>E91</f>
        <v>0</v>
      </c>
      <c r="G84" s="164"/>
      <c r="H84" s="164"/>
      <c r="I84" s="164"/>
      <c r="J84" s="164"/>
      <c r="K84" s="142"/>
      <c r="L84" s="142"/>
      <c r="M84" s="142"/>
      <c r="N84" s="143"/>
      <c r="S84" s="206"/>
      <c r="T84" s="206"/>
      <c r="U84" s="206"/>
    </row>
    <row r="85" spans="2:21" ht="22.5" customHeight="1">
      <c r="B85" s="243"/>
      <c r="C85" s="565" t="str">
        <f>C59</f>
        <v>- Reported incurred - 10 Dec 16 - 30 Jun 18</v>
      </c>
      <c r="D85" s="565"/>
      <c r="E85" s="565"/>
      <c r="F85" s="341">
        <f>'2. Incurred (Part A)'!H71</f>
        <v>0</v>
      </c>
      <c r="G85" s="164"/>
      <c r="H85" s="164"/>
      <c r="I85" s="164"/>
      <c r="J85" s="164"/>
      <c r="K85" s="142"/>
      <c r="L85" s="142"/>
      <c r="M85" s="142"/>
      <c r="N85" s="143"/>
      <c r="S85" s="206"/>
      <c r="T85" s="206"/>
      <c r="U85" s="206"/>
    </row>
    <row r="86" spans="2:21" ht="22.5" customHeight="1">
      <c r="B86" s="243"/>
      <c r="C86" s="565" t="str">
        <f>C60</f>
        <v>- Expected to be incurred - 01 Jul 18 - 31 Oct 18</v>
      </c>
      <c r="D86" s="565"/>
      <c r="E86" s="565"/>
      <c r="F86" s="315"/>
      <c r="G86" s="164"/>
      <c r="H86" s="164"/>
      <c r="I86" s="164"/>
      <c r="J86" s="164"/>
      <c r="K86" s="142"/>
      <c r="L86" s="142"/>
      <c r="M86" s="142"/>
      <c r="N86" s="143"/>
      <c r="S86" s="206"/>
      <c r="T86" s="206"/>
      <c r="U86" s="206"/>
    </row>
    <row r="87" spans="2:21" ht="22.5" customHeight="1">
      <c r="B87" s="243"/>
      <c r="C87" s="580" t="s">
        <v>101</v>
      </c>
      <c r="D87" s="581"/>
      <c r="E87" s="582"/>
      <c r="F87" s="341">
        <f>F84-F85-F86</f>
        <v>0</v>
      </c>
      <c r="G87" s="597">
        <f>F84-F85-F86</f>
        <v>0</v>
      </c>
      <c r="H87" s="597"/>
      <c r="I87" s="164"/>
      <c r="J87" s="164"/>
      <c r="K87" s="142"/>
      <c r="L87" s="142"/>
      <c r="M87" s="142"/>
      <c r="N87" s="143"/>
      <c r="S87" s="206"/>
      <c r="T87" s="206"/>
      <c r="U87" s="206"/>
    </row>
    <row r="88" spans="2:21" ht="22.5" customHeight="1">
      <c r="B88" s="243"/>
      <c r="C88" s="579" t="s">
        <v>95</v>
      </c>
      <c r="D88" s="579"/>
      <c r="E88" s="579"/>
      <c r="F88" s="579"/>
      <c r="G88" s="597">
        <f>G83-G87</f>
        <v>0</v>
      </c>
      <c r="H88" s="597"/>
      <c r="I88" s="164"/>
      <c r="J88" s="164"/>
      <c r="K88" s="142"/>
      <c r="L88" s="142"/>
      <c r="M88" s="142"/>
      <c r="N88" s="143"/>
      <c r="S88" s="206"/>
      <c r="T88" s="206"/>
      <c r="U88" s="206"/>
    </row>
    <row r="89" spans="2:21" ht="16.5" customHeight="1">
      <c r="B89" s="243"/>
      <c r="C89" s="142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3"/>
      <c r="S89" s="206"/>
      <c r="T89" s="206"/>
      <c r="U89" s="206"/>
    </row>
    <row r="90" spans="2:21" ht="38.25" customHeight="1">
      <c r="B90" s="243"/>
      <c r="C90" s="142"/>
      <c r="D90" s="141"/>
      <c r="E90" s="560" t="s">
        <v>87</v>
      </c>
      <c r="F90" s="561"/>
      <c r="G90" s="560" t="s">
        <v>96</v>
      </c>
      <c r="H90" s="561"/>
      <c r="I90" s="562" t="s">
        <v>43</v>
      </c>
      <c r="J90" s="562"/>
      <c r="K90" s="318" t="s">
        <v>59</v>
      </c>
      <c r="L90" s="319" t="s">
        <v>45</v>
      </c>
      <c r="M90" s="164"/>
      <c r="N90" s="143"/>
      <c r="S90" s="206"/>
      <c r="T90" s="206"/>
      <c r="U90" s="206"/>
    </row>
    <row r="91" spans="2:21" ht="23.25" customHeight="1">
      <c r="B91" s="243"/>
      <c r="C91" s="142"/>
      <c r="D91" s="141" t="s">
        <v>97</v>
      </c>
      <c r="E91" s="557">
        <f>DATA!D43</f>
        <v>0</v>
      </c>
      <c r="F91" s="558"/>
      <c r="G91" s="557">
        <f>G88</f>
        <v>0</v>
      </c>
      <c r="H91" s="558"/>
      <c r="I91" s="557">
        <f>E91+G91</f>
        <v>0</v>
      </c>
      <c r="J91" s="558"/>
      <c r="K91" s="334">
        <f>'2. Incurred (Part A)'!J71</f>
        <v>3823529.411764706</v>
      </c>
      <c r="L91" s="334">
        <f>K91-I91</f>
        <v>3823529.411764706</v>
      </c>
      <c r="M91" s="164"/>
      <c r="N91" s="143"/>
      <c r="P91" s="328"/>
      <c r="Q91" s="342" t="str">
        <f>'2. Incurred (Part A)'!N71</f>
        <v>EEA/NOR</v>
      </c>
      <c r="R91" s="343">
        <f>'2. Incurred (Part A)'!O71</f>
        <v>1</v>
      </c>
      <c r="S91" s="206"/>
      <c r="T91" s="206"/>
      <c r="U91" s="206"/>
    </row>
    <row r="92" spans="2:21" ht="23.25" customHeight="1">
      <c r="B92" s="243"/>
      <c r="C92" s="142"/>
      <c r="D92" s="344" t="str">
        <f>'2. Incurred (Part A)'!C72</f>
        <v>Grant - 85%</v>
      </c>
      <c r="E92" s="557">
        <f>E91*P92</f>
        <v>0</v>
      </c>
      <c r="F92" s="558"/>
      <c r="G92" s="557">
        <f>G91*P92</f>
        <v>0</v>
      </c>
      <c r="H92" s="558"/>
      <c r="I92" s="557">
        <f>E92+G92</f>
        <v>0</v>
      </c>
      <c r="J92" s="558"/>
      <c r="K92" s="334">
        <f>'2. Incurred (Part A)'!J72</f>
        <v>3250000</v>
      </c>
      <c r="L92" s="334">
        <f>K92-I92</f>
        <v>3250000</v>
      </c>
      <c r="M92" s="164"/>
      <c r="N92" s="143"/>
      <c r="O92" s="328"/>
      <c r="P92" s="342">
        <f>'2. Incurred (Part A)'!M72</f>
        <v>0.85</v>
      </c>
      <c r="Q92" s="342" t="str">
        <f>'2. Incurred (Part A)'!N72</f>
        <v>EEA</v>
      </c>
      <c r="R92" s="338">
        <f>R91*E92</f>
        <v>0</v>
      </c>
      <c r="S92" s="338">
        <f>G92*R91</f>
        <v>0</v>
      </c>
      <c r="T92" s="206"/>
      <c r="U92" s="206"/>
    </row>
    <row r="93" spans="2:21" ht="23.25" customHeight="1">
      <c r="B93" s="243"/>
      <c r="C93" s="142"/>
      <c r="D93" s="344" t="str">
        <f>'2. Incurred (Part A)'!C73</f>
        <v>Co-financing - 15%</v>
      </c>
      <c r="E93" s="557">
        <f>E91*P93</f>
        <v>0</v>
      </c>
      <c r="F93" s="558"/>
      <c r="G93" s="557">
        <f>G91*P93</f>
        <v>0</v>
      </c>
      <c r="H93" s="558"/>
      <c r="I93" s="557">
        <f>E93+G93</f>
        <v>0</v>
      </c>
      <c r="J93" s="558"/>
      <c r="K93" s="334">
        <f>'2. Incurred (Part A)'!J73</f>
        <v>573529.411764706</v>
      </c>
      <c r="L93" s="334">
        <f>K93-I93</f>
        <v>573529.411764706</v>
      </c>
      <c r="M93" s="164"/>
      <c r="N93" s="143"/>
      <c r="O93" s="328"/>
      <c r="P93" s="342">
        <f>'2. Incurred (Part A)'!M73</f>
        <v>0.15000000000000002</v>
      </c>
      <c r="Q93" s="342" t="str">
        <f>'2. Incurred (Part A)'!N73</f>
        <v>NRW</v>
      </c>
      <c r="R93" s="338">
        <f>E92-R92</f>
        <v>0</v>
      </c>
      <c r="S93" s="339">
        <f>G92-S92</f>
        <v>0</v>
      </c>
      <c r="T93" s="206"/>
      <c r="U93" s="206"/>
    </row>
    <row r="94" spans="2:21" ht="18" customHeight="1">
      <c r="B94" s="243"/>
      <c r="C94" s="142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3"/>
      <c r="S94" s="206"/>
      <c r="T94" s="206"/>
      <c r="U94" s="206"/>
    </row>
    <row r="95" spans="2:21" s="139" customFormat="1" ht="101.25" customHeight="1">
      <c r="B95" s="308"/>
      <c r="C95" s="150"/>
      <c r="D95" s="207" t="s">
        <v>99</v>
      </c>
      <c r="E95" s="585" t="s">
        <v>102</v>
      </c>
      <c r="F95" s="586"/>
      <c r="G95" s="586"/>
      <c r="H95" s="586"/>
      <c r="I95" s="586"/>
      <c r="J95" s="586"/>
      <c r="K95" s="586"/>
      <c r="L95" s="586"/>
      <c r="M95" s="587"/>
      <c r="N95" s="137"/>
      <c r="O95" s="309"/>
      <c r="P95" s="310"/>
      <c r="Q95" s="311"/>
      <c r="R95" s="312"/>
      <c r="S95" s="200"/>
      <c r="T95" s="200"/>
      <c r="U95" s="200"/>
    </row>
    <row r="96" spans="2:21" ht="3.75" customHeight="1" thickBot="1">
      <c r="B96" s="167"/>
      <c r="C96" s="154"/>
      <c r="D96" s="153"/>
      <c r="E96" s="154"/>
      <c r="F96" s="154"/>
      <c r="G96" s="154"/>
      <c r="H96" s="154"/>
      <c r="I96" s="154"/>
      <c r="J96" s="154"/>
      <c r="K96" s="154"/>
      <c r="L96" s="154"/>
      <c r="M96" s="154"/>
      <c r="N96" s="155"/>
      <c r="S96" s="206"/>
      <c r="T96" s="206"/>
      <c r="U96" s="206"/>
    </row>
    <row r="97" spans="2:21" ht="11.25">
      <c r="B97" s="243"/>
      <c r="C97" s="164"/>
      <c r="D97" s="244"/>
      <c r="E97" s="164"/>
      <c r="F97" s="164"/>
      <c r="G97" s="164"/>
      <c r="H97" s="164"/>
      <c r="I97" s="164"/>
      <c r="J97" s="164"/>
      <c r="K97" s="164"/>
      <c r="L97" s="164"/>
      <c r="M97" s="164"/>
      <c r="N97" s="210"/>
      <c r="S97" s="206"/>
      <c r="T97" s="206"/>
      <c r="U97" s="206"/>
    </row>
    <row r="98" spans="2:21" ht="3.75" customHeight="1">
      <c r="B98" s="243"/>
      <c r="C98" s="142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3"/>
      <c r="S98" s="206"/>
      <c r="T98" s="206"/>
      <c r="U98" s="206"/>
    </row>
    <row r="99" spans="2:21" s="139" customFormat="1" ht="24.75" customHeight="1">
      <c r="B99" s="308"/>
      <c r="C99" s="150"/>
      <c r="D99" s="195" t="s">
        <v>56</v>
      </c>
      <c r="E99" s="564" t="str">
        <f>'2. Incurred (Part A)'!D98</f>
        <v>Outcome 2</v>
      </c>
      <c r="F99" s="564"/>
      <c r="G99" s="564"/>
      <c r="H99" s="564"/>
      <c r="I99" s="564"/>
      <c r="J99" s="564"/>
      <c r="K99" s="564"/>
      <c r="L99" s="564"/>
      <c r="M99" s="564"/>
      <c r="N99" s="137"/>
      <c r="O99" s="309"/>
      <c r="P99" s="310"/>
      <c r="Q99" s="311"/>
      <c r="R99" s="312"/>
      <c r="S99" s="200"/>
      <c r="T99" s="200"/>
      <c r="U99" s="200"/>
    </row>
    <row r="100" spans="2:21" ht="3.75" customHeight="1">
      <c r="B100" s="243"/>
      <c r="C100" s="142"/>
      <c r="D100" s="14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3"/>
      <c r="S100" s="206"/>
      <c r="T100" s="206"/>
      <c r="U100" s="206"/>
    </row>
    <row r="101" spans="2:21" ht="18.75" customHeight="1">
      <c r="B101" s="243"/>
      <c r="C101" s="142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S101" s="206"/>
      <c r="T101" s="206"/>
      <c r="U101" s="206"/>
    </row>
    <row r="102" spans="2:21" ht="56.25" customHeight="1">
      <c r="B102" s="243"/>
      <c r="C102" s="142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S102" s="206"/>
      <c r="T102" s="206"/>
      <c r="U102" s="206"/>
    </row>
    <row r="103" spans="2:21" ht="247.5" customHeight="1">
      <c r="B103" s="243"/>
      <c r="C103" s="142"/>
      <c r="D103" s="14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3"/>
      <c r="S103" s="206"/>
      <c r="T103" s="206"/>
      <c r="U103" s="206"/>
    </row>
    <row r="104" spans="2:21" ht="23.25" customHeight="1">
      <c r="B104" s="243"/>
      <c r="C104" s="573"/>
      <c r="D104" s="573"/>
      <c r="E104" s="164"/>
      <c r="F104" s="164"/>
      <c r="G104" s="600" t="s">
        <v>47</v>
      </c>
      <c r="H104" s="600"/>
      <c r="I104" s="164"/>
      <c r="J104" s="164"/>
      <c r="K104" s="327" t="s">
        <v>71</v>
      </c>
      <c r="L104" s="340" t="str">
        <f>'2. Incurred (Part A)'!K106</f>
        <v>EEA</v>
      </c>
      <c r="M104" s="142"/>
      <c r="N104" s="143"/>
      <c r="S104" s="206"/>
      <c r="T104" s="206"/>
      <c r="U104" s="206"/>
    </row>
    <row r="105" spans="2:21" ht="23.25" customHeight="1">
      <c r="B105" s="243"/>
      <c r="C105" s="577" t="str">
        <f>C57</f>
        <v>Proposed for period  Nov 18 - Apr 19</v>
      </c>
      <c r="D105" s="577"/>
      <c r="E105" s="577"/>
      <c r="F105" s="577"/>
      <c r="G105" s="578"/>
      <c r="H105" s="578"/>
      <c r="I105" s="164"/>
      <c r="J105" s="164"/>
      <c r="K105" s="142"/>
      <c r="L105" s="142"/>
      <c r="M105" s="142"/>
      <c r="N105" s="143"/>
      <c r="S105" s="206"/>
      <c r="T105" s="206"/>
      <c r="U105" s="206"/>
    </row>
    <row r="106" spans="2:21" ht="23.25" customHeight="1">
      <c r="B106" s="243"/>
      <c r="C106" s="571" t="s">
        <v>93</v>
      </c>
      <c r="D106" s="571"/>
      <c r="E106" s="571"/>
      <c r="F106" s="332">
        <f>E113</f>
        <v>0</v>
      </c>
      <c r="G106" s="164"/>
      <c r="H106" s="164"/>
      <c r="I106" s="164"/>
      <c r="J106" s="164"/>
      <c r="K106" s="142"/>
      <c r="L106" s="142"/>
      <c r="M106" s="142"/>
      <c r="N106" s="143"/>
      <c r="S106" s="206"/>
      <c r="T106" s="206"/>
      <c r="U106" s="206"/>
    </row>
    <row r="107" spans="2:21" ht="23.25" customHeight="1">
      <c r="B107" s="243"/>
      <c r="C107" s="565" t="str">
        <f>C59</f>
        <v>- Reported incurred - 10 Dec 16 - 30 Jun 18</v>
      </c>
      <c r="D107" s="565"/>
      <c r="E107" s="565"/>
      <c r="F107" s="332">
        <f>'2. Incurred (Part A)'!H101</f>
        <v>0</v>
      </c>
      <c r="G107" s="164"/>
      <c r="H107" s="164"/>
      <c r="I107" s="164"/>
      <c r="J107" s="164"/>
      <c r="K107" s="142"/>
      <c r="L107" s="142"/>
      <c r="M107" s="142"/>
      <c r="N107" s="143"/>
      <c r="S107" s="206"/>
      <c r="T107" s="206"/>
      <c r="U107" s="206"/>
    </row>
    <row r="108" spans="2:21" ht="23.25" customHeight="1">
      <c r="B108" s="243"/>
      <c r="C108" s="565" t="str">
        <f>C60</f>
        <v>- Expected to be incurred - 01 Jul 18 - 31 Oct 18</v>
      </c>
      <c r="D108" s="565"/>
      <c r="E108" s="565"/>
      <c r="F108" s="315"/>
      <c r="G108" s="164"/>
      <c r="H108" s="164"/>
      <c r="I108" s="164"/>
      <c r="J108" s="164"/>
      <c r="K108" s="142"/>
      <c r="L108" s="142"/>
      <c r="M108" s="142"/>
      <c r="N108" s="143"/>
      <c r="S108" s="206"/>
      <c r="T108" s="206"/>
      <c r="U108" s="206"/>
    </row>
    <row r="109" spans="2:21" ht="23.25" customHeight="1">
      <c r="B109" s="243"/>
      <c r="C109" s="580" t="s">
        <v>101</v>
      </c>
      <c r="D109" s="581"/>
      <c r="E109" s="582"/>
      <c r="F109" s="333">
        <f>F106-F107-F108</f>
        <v>0</v>
      </c>
      <c r="G109" s="483">
        <f>F106-F107-F108</f>
        <v>0</v>
      </c>
      <c r="H109" s="483"/>
      <c r="I109" s="164"/>
      <c r="J109" s="164"/>
      <c r="K109" s="142"/>
      <c r="L109" s="142"/>
      <c r="M109" s="142"/>
      <c r="N109" s="143"/>
      <c r="S109" s="206"/>
      <c r="T109" s="206"/>
      <c r="U109" s="206"/>
    </row>
    <row r="110" spans="2:21" ht="23.25" customHeight="1">
      <c r="B110" s="243"/>
      <c r="C110" s="579" t="s">
        <v>95</v>
      </c>
      <c r="D110" s="579"/>
      <c r="E110" s="579"/>
      <c r="F110" s="579"/>
      <c r="G110" s="572">
        <f>G105-G109</f>
        <v>0</v>
      </c>
      <c r="H110" s="572"/>
      <c r="I110" s="164"/>
      <c r="J110" s="164"/>
      <c r="K110" s="142"/>
      <c r="L110" s="142"/>
      <c r="M110" s="142"/>
      <c r="N110" s="143"/>
      <c r="S110" s="206"/>
      <c r="T110" s="206"/>
      <c r="U110" s="206"/>
    </row>
    <row r="111" spans="2:21" ht="9.75" customHeight="1">
      <c r="B111" s="243"/>
      <c r="C111" s="142"/>
      <c r="D111" s="14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3"/>
      <c r="S111" s="206"/>
      <c r="T111" s="206"/>
      <c r="U111" s="206"/>
    </row>
    <row r="112" spans="2:21" ht="40.5" customHeight="1">
      <c r="B112" s="243"/>
      <c r="C112" s="142"/>
      <c r="D112" s="141"/>
      <c r="E112" s="560" t="s">
        <v>87</v>
      </c>
      <c r="F112" s="561"/>
      <c r="G112" s="560" t="s">
        <v>96</v>
      </c>
      <c r="H112" s="561"/>
      <c r="I112" s="562" t="s">
        <v>43</v>
      </c>
      <c r="J112" s="562"/>
      <c r="K112" s="318" t="s">
        <v>59</v>
      </c>
      <c r="L112" s="319" t="s">
        <v>45</v>
      </c>
      <c r="M112" s="164"/>
      <c r="N112" s="143"/>
      <c r="S112" s="206"/>
      <c r="T112" s="206"/>
      <c r="U112" s="206"/>
    </row>
    <row r="113" spans="2:21" ht="23.25" customHeight="1">
      <c r="B113" s="243"/>
      <c r="C113" s="142"/>
      <c r="D113" s="141" t="s">
        <v>97</v>
      </c>
      <c r="E113" s="557">
        <f>DATA!E43</f>
        <v>0</v>
      </c>
      <c r="F113" s="558"/>
      <c r="G113" s="557">
        <f>G110</f>
        <v>0</v>
      </c>
      <c r="H113" s="558"/>
      <c r="I113" s="557">
        <f>E113+G113</f>
        <v>0</v>
      </c>
      <c r="J113" s="558"/>
      <c r="K113" s="334">
        <f>'2. Incurred (Part A)'!J101</f>
        <v>1682352.9411764706</v>
      </c>
      <c r="L113" s="334">
        <f>K113-I113</f>
        <v>1682352.9411764706</v>
      </c>
      <c r="M113" s="364"/>
      <c r="N113" s="329"/>
      <c r="Q113" s="335" t="str">
        <f>'2. Incurred (Part A)'!N101</f>
        <v>EEA/NOR</v>
      </c>
      <c r="R113" s="336">
        <f>'2. Incurred (Part A)'!O101</f>
        <v>1</v>
      </c>
      <c r="S113" s="206"/>
      <c r="T113" s="206"/>
      <c r="U113" s="206"/>
    </row>
    <row r="114" spans="2:21" ht="23.25" customHeight="1">
      <c r="B114" s="243"/>
      <c r="C114" s="142"/>
      <c r="D114" s="344" t="str">
        <f>'2. Incurred (Part A)'!C102</f>
        <v>Grant - 85%</v>
      </c>
      <c r="E114" s="557">
        <f>E113*P114</f>
        <v>0</v>
      </c>
      <c r="F114" s="558"/>
      <c r="G114" s="557">
        <f>G113*P114</f>
        <v>0</v>
      </c>
      <c r="H114" s="558"/>
      <c r="I114" s="557">
        <f>E114+G114</f>
        <v>0</v>
      </c>
      <c r="J114" s="558"/>
      <c r="K114" s="334">
        <f>'2. Incurred (Part A)'!J102</f>
        <v>1430000</v>
      </c>
      <c r="L114" s="334">
        <f>K114-I114</f>
        <v>1430000</v>
      </c>
      <c r="M114" s="364"/>
      <c r="N114" s="329"/>
      <c r="P114" s="335">
        <f>'2. Incurred (Part A)'!M102</f>
        <v>0.85</v>
      </c>
      <c r="Q114" s="335" t="str">
        <f>'2. Incurred (Part A)'!N102</f>
        <v>EEA</v>
      </c>
      <c r="R114" s="338">
        <f>R113*E114</f>
        <v>0</v>
      </c>
      <c r="S114" s="338">
        <f>G114*R113</f>
        <v>0</v>
      </c>
      <c r="T114" s="206"/>
      <c r="U114" s="206"/>
    </row>
    <row r="115" spans="2:21" ht="23.25" customHeight="1">
      <c r="B115" s="243"/>
      <c r="C115" s="142"/>
      <c r="D115" s="344" t="str">
        <f>'2. Incurred (Part A)'!C103</f>
        <v>Co-financing - 15%</v>
      </c>
      <c r="E115" s="557">
        <f>E113*P115</f>
        <v>0</v>
      </c>
      <c r="F115" s="558"/>
      <c r="G115" s="557">
        <f>G113*P115</f>
        <v>0</v>
      </c>
      <c r="H115" s="558"/>
      <c r="I115" s="557">
        <f>E115+G115</f>
        <v>0</v>
      </c>
      <c r="J115" s="558"/>
      <c r="K115" s="334">
        <f>'2. Incurred (Part A)'!J103</f>
        <v>252352.9411764706</v>
      </c>
      <c r="L115" s="334">
        <f>K115-I115</f>
        <v>252352.9411764706</v>
      </c>
      <c r="M115" s="364"/>
      <c r="N115" s="329"/>
      <c r="P115" s="335">
        <f>'2. Incurred (Part A)'!M103</f>
        <v>0.15000000000000002</v>
      </c>
      <c r="Q115" s="335" t="str">
        <f>'2. Incurred (Part A)'!N103</f>
        <v>NRW</v>
      </c>
      <c r="R115" s="338">
        <f>E114-R114</f>
        <v>0</v>
      </c>
      <c r="S115" s="339">
        <f>G114-S114</f>
        <v>0</v>
      </c>
      <c r="T115" s="206"/>
      <c r="U115" s="206"/>
    </row>
    <row r="116" spans="2:21" ht="8.25" customHeight="1">
      <c r="B116" s="243"/>
      <c r="C116" s="142"/>
      <c r="D116" s="141"/>
      <c r="E116" s="325"/>
      <c r="F116" s="325"/>
      <c r="G116" s="325"/>
      <c r="H116" s="325"/>
      <c r="I116" s="325"/>
      <c r="J116" s="325"/>
      <c r="K116" s="142"/>
      <c r="L116" s="314"/>
      <c r="M116" s="314"/>
      <c r="N116" s="143"/>
      <c r="S116" s="206"/>
      <c r="T116" s="206"/>
      <c r="U116" s="206"/>
    </row>
    <row r="117" spans="2:21" ht="6" customHeight="1">
      <c r="B117" s="243"/>
      <c r="C117" s="142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3"/>
      <c r="S117" s="206"/>
      <c r="T117" s="206"/>
      <c r="U117" s="206"/>
    </row>
    <row r="118" spans="2:21" s="139" customFormat="1" ht="91.5" customHeight="1">
      <c r="B118" s="308"/>
      <c r="C118" s="150"/>
      <c r="D118" s="207" t="s">
        <v>99</v>
      </c>
      <c r="E118" s="585" t="s">
        <v>102</v>
      </c>
      <c r="F118" s="586"/>
      <c r="G118" s="586"/>
      <c r="H118" s="586"/>
      <c r="I118" s="586"/>
      <c r="J118" s="586"/>
      <c r="K118" s="586"/>
      <c r="L118" s="586"/>
      <c r="M118" s="587"/>
      <c r="N118" s="137"/>
      <c r="O118" s="309"/>
      <c r="P118" s="310"/>
      <c r="Q118" s="311"/>
      <c r="R118" s="312"/>
      <c r="S118" s="200"/>
      <c r="T118" s="200"/>
      <c r="U118" s="200"/>
    </row>
    <row r="119" spans="2:21" ht="3.75" customHeight="1">
      <c r="B119" s="243"/>
      <c r="C119" s="142"/>
      <c r="D119" s="141"/>
      <c r="E119" s="142"/>
      <c r="F119" s="142"/>
      <c r="G119" s="142"/>
      <c r="H119" s="142"/>
      <c r="I119" s="142"/>
      <c r="J119" s="142"/>
      <c r="K119" s="142"/>
      <c r="L119" s="142"/>
      <c r="M119" s="142"/>
      <c r="N119" s="143"/>
      <c r="S119" s="206"/>
      <c r="T119" s="206"/>
      <c r="U119" s="206"/>
    </row>
    <row r="120" spans="2:21" ht="6.75" customHeight="1" thickBot="1">
      <c r="B120" s="167"/>
      <c r="C120" s="154"/>
      <c r="D120" s="153"/>
      <c r="E120" s="154"/>
      <c r="F120" s="154"/>
      <c r="G120" s="154"/>
      <c r="H120" s="154"/>
      <c r="I120" s="154"/>
      <c r="J120" s="154"/>
      <c r="K120" s="154"/>
      <c r="L120" s="154"/>
      <c r="M120" s="154"/>
      <c r="N120" s="155"/>
      <c r="S120" s="206"/>
      <c r="T120" s="206"/>
      <c r="U120" s="206"/>
    </row>
    <row r="121" spans="2:21" ht="11.25">
      <c r="B121" s="255"/>
      <c r="C121" s="256"/>
      <c r="D121" s="257"/>
      <c r="E121" s="256"/>
      <c r="F121" s="256"/>
      <c r="G121" s="256"/>
      <c r="H121" s="256"/>
      <c r="I121" s="256"/>
      <c r="J121" s="256"/>
      <c r="K121" s="256"/>
      <c r="L121" s="256"/>
      <c r="M121" s="256"/>
      <c r="N121" s="258"/>
      <c r="S121" s="206"/>
      <c r="T121" s="206"/>
      <c r="U121" s="206"/>
    </row>
    <row r="122" spans="2:21" ht="12.75">
      <c r="B122" s="243"/>
      <c r="C122" s="142"/>
      <c r="D122" s="141"/>
      <c r="E122" s="142"/>
      <c r="F122" s="142"/>
      <c r="G122" s="142"/>
      <c r="H122" s="142"/>
      <c r="I122" s="142"/>
      <c r="J122" s="142"/>
      <c r="K122" s="142"/>
      <c r="L122" s="142"/>
      <c r="M122" s="142"/>
      <c r="N122" s="210"/>
      <c r="S122" s="206"/>
      <c r="T122" s="206"/>
      <c r="U122" s="206"/>
    </row>
    <row r="123" spans="2:21" ht="12.75">
      <c r="B123" s="243"/>
      <c r="C123" s="150"/>
      <c r="D123" s="195" t="s">
        <v>56</v>
      </c>
      <c r="E123" s="564" t="str">
        <f>'2. Incurred (Part A)'!D127</f>
        <v>Outcome 3</v>
      </c>
      <c r="F123" s="564"/>
      <c r="G123" s="564"/>
      <c r="H123" s="564"/>
      <c r="I123" s="564"/>
      <c r="J123" s="564"/>
      <c r="K123" s="564"/>
      <c r="L123" s="564"/>
      <c r="M123" s="564"/>
      <c r="N123" s="210"/>
      <c r="S123" s="206"/>
      <c r="T123" s="206"/>
      <c r="U123" s="206"/>
    </row>
    <row r="124" spans="2:21" ht="12.75">
      <c r="B124" s="243"/>
      <c r="C124" s="142"/>
      <c r="D124" s="141"/>
      <c r="E124" s="142"/>
      <c r="F124" s="142"/>
      <c r="G124" s="142"/>
      <c r="H124" s="142"/>
      <c r="I124" s="142"/>
      <c r="J124" s="142"/>
      <c r="K124" s="142"/>
      <c r="L124" s="142"/>
      <c r="M124" s="142"/>
      <c r="N124" s="210"/>
      <c r="S124" s="206"/>
      <c r="T124" s="206"/>
      <c r="U124" s="206"/>
    </row>
    <row r="125" spans="2:21" ht="12.75">
      <c r="B125" s="243"/>
      <c r="C125" s="142"/>
      <c r="D125" s="141"/>
      <c r="E125" s="142"/>
      <c r="F125" s="142"/>
      <c r="G125" s="142"/>
      <c r="H125" s="142"/>
      <c r="I125" s="142"/>
      <c r="J125" s="142"/>
      <c r="K125" s="142"/>
      <c r="L125" s="142"/>
      <c r="M125" s="142"/>
      <c r="N125" s="210"/>
      <c r="S125" s="206"/>
      <c r="T125" s="206"/>
      <c r="U125" s="206"/>
    </row>
    <row r="126" spans="2:21" ht="12.75">
      <c r="B126" s="243"/>
      <c r="C126" s="142"/>
      <c r="D126" s="141"/>
      <c r="E126" s="142"/>
      <c r="F126" s="142"/>
      <c r="G126" s="142"/>
      <c r="H126" s="142"/>
      <c r="I126" s="142"/>
      <c r="J126" s="142"/>
      <c r="K126" s="142"/>
      <c r="L126" s="142"/>
      <c r="M126" s="142"/>
      <c r="N126" s="210"/>
      <c r="S126" s="206"/>
      <c r="T126" s="206"/>
      <c r="U126" s="206"/>
    </row>
    <row r="127" spans="2:21" ht="232.5" customHeight="1">
      <c r="B127" s="243"/>
      <c r="C127" s="142"/>
      <c r="D127" s="141"/>
      <c r="E127" s="142"/>
      <c r="F127" s="142"/>
      <c r="G127" s="142"/>
      <c r="H127" s="142"/>
      <c r="I127" s="142"/>
      <c r="J127" s="142"/>
      <c r="K127" s="142"/>
      <c r="L127" s="142"/>
      <c r="M127" s="142"/>
      <c r="N127" s="210"/>
      <c r="S127" s="206"/>
      <c r="T127" s="206"/>
      <c r="U127" s="206"/>
    </row>
    <row r="128" spans="2:21" ht="53.25" customHeight="1">
      <c r="B128" s="243"/>
      <c r="C128" s="142"/>
      <c r="D128" s="141"/>
      <c r="E128" s="142"/>
      <c r="F128" s="142"/>
      <c r="G128" s="142"/>
      <c r="H128" s="142"/>
      <c r="I128" s="142"/>
      <c r="J128" s="142"/>
      <c r="K128" s="142"/>
      <c r="L128" s="142"/>
      <c r="M128" s="142"/>
      <c r="N128" s="210"/>
      <c r="S128" s="206"/>
      <c r="T128" s="206"/>
      <c r="U128" s="206"/>
    </row>
    <row r="129" spans="2:21" ht="21" customHeight="1">
      <c r="B129" s="243"/>
      <c r="C129" s="313"/>
      <c r="D129" s="313"/>
      <c r="E129" s="164"/>
      <c r="F129" s="164"/>
      <c r="G129" s="559" t="s">
        <v>47</v>
      </c>
      <c r="H129" s="559"/>
      <c r="I129" s="164"/>
      <c r="J129" s="164"/>
      <c r="K129" s="327" t="s">
        <v>71</v>
      </c>
      <c r="L129" s="340" t="str">
        <f>'2. Incurred (Part A)'!K106</f>
        <v>EEA</v>
      </c>
      <c r="M129" s="142"/>
      <c r="N129" s="210"/>
      <c r="S129" s="206"/>
      <c r="T129" s="206"/>
      <c r="U129" s="206"/>
    </row>
    <row r="130" spans="2:21" ht="26.25" customHeight="1">
      <c r="B130" s="243"/>
      <c r="C130" s="577" t="str">
        <f>C57</f>
        <v>Proposed for period  Nov 18 - Apr 19</v>
      </c>
      <c r="D130" s="577"/>
      <c r="E130" s="577"/>
      <c r="F130" s="577"/>
      <c r="G130" s="583"/>
      <c r="H130" s="583"/>
      <c r="I130" s="164"/>
      <c r="J130" s="164"/>
      <c r="K130" s="142"/>
      <c r="L130" s="142"/>
      <c r="M130" s="164"/>
      <c r="N130" s="210"/>
      <c r="S130" s="206"/>
      <c r="T130" s="206"/>
      <c r="U130" s="206"/>
    </row>
    <row r="131" spans="2:21" ht="26.25" customHeight="1">
      <c r="B131" s="243"/>
      <c r="C131" s="571" t="s">
        <v>93</v>
      </c>
      <c r="D131" s="571"/>
      <c r="E131" s="571"/>
      <c r="F131" s="345">
        <f>E138</f>
        <v>0</v>
      </c>
      <c r="G131" s="601"/>
      <c r="H131" s="602"/>
      <c r="I131" s="164"/>
      <c r="J131" s="164"/>
      <c r="K131" s="164"/>
      <c r="L131" s="142"/>
      <c r="M131" s="164"/>
      <c r="N131" s="210"/>
      <c r="S131" s="206"/>
      <c r="T131" s="206"/>
      <c r="U131" s="206"/>
    </row>
    <row r="132" spans="2:21" ht="26.25" customHeight="1">
      <c r="B132" s="243"/>
      <c r="C132" s="565" t="str">
        <f>C59</f>
        <v>- Reported incurred - 10 Dec 16 - 30 Jun 18</v>
      </c>
      <c r="D132" s="565"/>
      <c r="E132" s="565"/>
      <c r="F132" s="345">
        <f>'2. Incurred (Part A)'!H130</f>
        <v>0</v>
      </c>
      <c r="G132" s="603"/>
      <c r="H132" s="604"/>
      <c r="I132" s="164"/>
      <c r="J132" s="164"/>
      <c r="K132" s="164"/>
      <c r="L132" s="142"/>
      <c r="M132" s="164"/>
      <c r="N132" s="210"/>
      <c r="S132" s="206"/>
      <c r="T132" s="206"/>
      <c r="U132" s="206"/>
    </row>
    <row r="133" spans="2:21" ht="26.25" customHeight="1">
      <c r="B133" s="243"/>
      <c r="C133" s="565" t="str">
        <f>C60</f>
        <v>- Expected to be incurred - 01 Jul 18 - 31 Oct 18</v>
      </c>
      <c r="D133" s="565"/>
      <c r="E133" s="565"/>
      <c r="F133" s="330"/>
      <c r="G133" s="605"/>
      <c r="H133" s="606"/>
      <c r="I133" s="164"/>
      <c r="J133" s="164"/>
      <c r="K133" s="164"/>
      <c r="L133" s="142"/>
      <c r="M133" s="164"/>
      <c r="N133" s="210"/>
      <c r="S133" s="206"/>
      <c r="T133" s="206"/>
      <c r="U133" s="206"/>
    </row>
    <row r="134" spans="2:21" ht="26.25" customHeight="1">
      <c r="B134" s="243"/>
      <c r="C134" s="580" t="s">
        <v>101</v>
      </c>
      <c r="D134" s="581"/>
      <c r="E134" s="582"/>
      <c r="F134" s="174">
        <f>F131-F132-F133</f>
        <v>0</v>
      </c>
      <c r="G134" s="483">
        <f>F131-F132-F133</f>
        <v>0</v>
      </c>
      <c r="H134" s="483"/>
      <c r="I134" s="164"/>
      <c r="J134" s="164"/>
      <c r="K134" s="142"/>
      <c r="L134" s="142"/>
      <c r="M134" s="164"/>
      <c r="N134" s="210"/>
      <c r="S134" s="206"/>
      <c r="T134" s="206"/>
      <c r="U134" s="206"/>
    </row>
    <row r="135" spans="2:21" ht="15.75" customHeight="1">
      <c r="B135" s="243"/>
      <c r="C135" s="579" t="s">
        <v>103</v>
      </c>
      <c r="D135" s="579"/>
      <c r="E135" s="579"/>
      <c r="F135" s="579"/>
      <c r="G135" s="572">
        <f>G130-G134</f>
        <v>0</v>
      </c>
      <c r="H135" s="572"/>
      <c r="I135" s="164"/>
      <c r="J135" s="164"/>
      <c r="K135" s="142"/>
      <c r="L135" s="142"/>
      <c r="M135" s="164"/>
      <c r="N135" s="210"/>
      <c r="S135" s="206"/>
      <c r="T135" s="206"/>
      <c r="U135" s="206"/>
    </row>
    <row r="136" spans="2:21" ht="12.75">
      <c r="B136" s="243"/>
      <c r="C136" s="142"/>
      <c r="D136" s="141"/>
      <c r="E136" s="142"/>
      <c r="F136" s="142"/>
      <c r="G136" s="142"/>
      <c r="H136" s="142"/>
      <c r="I136" s="142"/>
      <c r="J136" s="142"/>
      <c r="K136" s="142"/>
      <c r="L136" s="142"/>
      <c r="M136" s="142"/>
      <c r="N136" s="210"/>
      <c r="S136" s="206"/>
      <c r="T136" s="206"/>
      <c r="U136" s="206"/>
    </row>
    <row r="137" spans="2:21" ht="38.25" customHeight="1">
      <c r="B137" s="243"/>
      <c r="C137" s="142"/>
      <c r="D137" s="141"/>
      <c r="E137" s="560" t="s">
        <v>87</v>
      </c>
      <c r="F137" s="561"/>
      <c r="G137" s="560" t="s">
        <v>96</v>
      </c>
      <c r="H137" s="561"/>
      <c r="I137" s="562" t="s">
        <v>43</v>
      </c>
      <c r="J137" s="562"/>
      <c r="K137" s="318" t="s">
        <v>59</v>
      </c>
      <c r="L137" s="319" t="s">
        <v>45</v>
      </c>
      <c r="N137" s="210"/>
      <c r="Q137" s="292"/>
      <c r="R137" s="323"/>
      <c r="S137" s="323"/>
      <c r="T137" s="206"/>
      <c r="U137" s="206"/>
    </row>
    <row r="138" spans="2:21" ht="21" customHeight="1">
      <c r="B138" s="243"/>
      <c r="C138" s="142"/>
      <c r="D138" s="141" t="s">
        <v>97</v>
      </c>
      <c r="E138" s="557">
        <f>DATA!F43</f>
        <v>0</v>
      </c>
      <c r="F138" s="558"/>
      <c r="G138" s="557">
        <f>G135</f>
        <v>0</v>
      </c>
      <c r="H138" s="558"/>
      <c r="I138" s="557">
        <f>E138+G138</f>
        <v>0</v>
      </c>
      <c r="J138" s="558"/>
      <c r="K138" s="334">
        <f>'2. Incurred (Part A)'!J130</f>
        <v>1200000</v>
      </c>
      <c r="L138" s="334">
        <f>K138-I138</f>
        <v>1200000</v>
      </c>
      <c r="M138" s="206"/>
      <c r="N138" s="331"/>
      <c r="Q138" s="335" t="str">
        <f>'2. Incurred (Part A)'!N130</f>
        <v>EEA/NOR</v>
      </c>
      <c r="R138" s="336">
        <f>'2. Incurred (Part A)'!O130</f>
        <v>1</v>
      </c>
      <c r="S138" s="323"/>
      <c r="T138" s="206"/>
      <c r="U138" s="206"/>
    </row>
    <row r="139" spans="2:21" ht="21" customHeight="1">
      <c r="B139" s="243"/>
      <c r="C139" s="142"/>
      <c r="D139" s="344" t="str">
        <f>'2. Incurred (Part A)'!C131</f>
        <v>Grant - 85%</v>
      </c>
      <c r="E139" s="557">
        <f>E138*P139</f>
        <v>0</v>
      </c>
      <c r="F139" s="558"/>
      <c r="G139" s="557">
        <f>G138*P139</f>
        <v>0</v>
      </c>
      <c r="H139" s="558"/>
      <c r="I139" s="557">
        <f>E139+G139</f>
        <v>0</v>
      </c>
      <c r="J139" s="558"/>
      <c r="K139" s="334">
        <f>'2. Incurred (Part A)'!J131</f>
        <v>1020000</v>
      </c>
      <c r="L139" s="334">
        <f>K139-I139</f>
        <v>1020000</v>
      </c>
      <c r="M139" s="206"/>
      <c r="N139" s="331"/>
      <c r="P139" s="335">
        <f>'2. Incurred (Part A)'!M131</f>
        <v>0.85</v>
      </c>
      <c r="Q139" s="335" t="str">
        <f>'2. Incurred (Part A)'!N131</f>
        <v>EEA</v>
      </c>
      <c r="R139" s="338">
        <f>R138*E139</f>
        <v>0</v>
      </c>
      <c r="S139" s="338">
        <f>G139*R138</f>
        <v>0</v>
      </c>
      <c r="T139" s="206"/>
      <c r="U139" s="206"/>
    </row>
    <row r="140" spans="2:21" ht="21" customHeight="1">
      <c r="B140" s="243"/>
      <c r="C140" s="142"/>
      <c r="D140" s="344" t="str">
        <f>'2. Incurred (Part A)'!C132</f>
        <v>Co-financing - 15%</v>
      </c>
      <c r="E140" s="557">
        <f>E138*P140</f>
        <v>0</v>
      </c>
      <c r="F140" s="558"/>
      <c r="G140" s="557">
        <f>G138*P140</f>
        <v>0</v>
      </c>
      <c r="H140" s="558"/>
      <c r="I140" s="557">
        <f>E140+G140</f>
        <v>0</v>
      </c>
      <c r="J140" s="558"/>
      <c r="K140" s="334">
        <f>'2. Incurred (Part A)'!J132</f>
        <v>180000</v>
      </c>
      <c r="L140" s="334">
        <f>K140-I140</f>
        <v>180000</v>
      </c>
      <c r="M140" s="206"/>
      <c r="N140" s="331"/>
      <c r="P140" s="335">
        <f>'2. Incurred (Part A)'!M132</f>
        <v>0.15000000000000002</v>
      </c>
      <c r="Q140" s="335" t="str">
        <f>'2. Incurred (Part A)'!N132</f>
        <v>NRW</v>
      </c>
      <c r="R140" s="338">
        <f>E139-R139</f>
        <v>0</v>
      </c>
      <c r="S140" s="339">
        <f>G139-S139</f>
        <v>0</v>
      </c>
      <c r="T140" s="206"/>
      <c r="U140" s="206"/>
    </row>
    <row r="141" spans="2:21" ht="12.75">
      <c r="B141" s="243"/>
      <c r="C141" s="142"/>
      <c r="D141" s="141"/>
      <c r="E141" s="325"/>
      <c r="F141" s="325"/>
      <c r="G141" s="325"/>
      <c r="H141" s="325"/>
      <c r="I141" s="325"/>
      <c r="J141" s="325"/>
      <c r="K141" s="142"/>
      <c r="L141" s="314"/>
      <c r="M141" s="314"/>
      <c r="N141" s="210"/>
      <c r="S141" s="206"/>
      <c r="T141" s="206"/>
      <c r="U141" s="206"/>
    </row>
    <row r="142" spans="2:21" ht="12.75">
      <c r="B142" s="243"/>
      <c r="C142" s="142"/>
      <c r="D142" s="141"/>
      <c r="E142" s="142"/>
      <c r="F142" s="142"/>
      <c r="G142" s="142"/>
      <c r="H142" s="142"/>
      <c r="I142" s="142"/>
      <c r="J142" s="142"/>
      <c r="K142" s="142"/>
      <c r="L142" s="142"/>
      <c r="M142" s="142"/>
      <c r="N142" s="210"/>
      <c r="S142" s="206"/>
      <c r="T142" s="206"/>
      <c r="U142" s="206"/>
    </row>
    <row r="143" spans="2:21" ht="88.5" customHeight="1">
      <c r="B143" s="243"/>
      <c r="C143" s="150"/>
      <c r="D143" s="207" t="s">
        <v>99</v>
      </c>
      <c r="E143" s="585" t="s">
        <v>102</v>
      </c>
      <c r="F143" s="586"/>
      <c r="G143" s="586"/>
      <c r="H143" s="586"/>
      <c r="I143" s="586"/>
      <c r="J143" s="586"/>
      <c r="K143" s="586"/>
      <c r="L143" s="586"/>
      <c r="M143" s="587"/>
      <c r="N143" s="210"/>
      <c r="S143" s="206"/>
      <c r="T143" s="206"/>
      <c r="U143" s="206"/>
    </row>
    <row r="144" spans="2:21" ht="13.5" thickBot="1">
      <c r="B144" s="167"/>
      <c r="C144" s="154"/>
      <c r="D144" s="153"/>
      <c r="E144" s="154"/>
      <c r="F144" s="154"/>
      <c r="G144" s="154"/>
      <c r="H144" s="154"/>
      <c r="I144" s="154"/>
      <c r="J144" s="154"/>
      <c r="K144" s="154"/>
      <c r="L144" s="154"/>
      <c r="M144" s="154"/>
      <c r="N144" s="171"/>
      <c r="S144" s="206"/>
      <c r="T144" s="206"/>
      <c r="U144" s="206"/>
    </row>
    <row r="145" spans="2:21" ht="11.25" hidden="1">
      <c r="B145" s="255"/>
      <c r="C145" s="256"/>
      <c r="D145" s="257"/>
      <c r="E145" s="256"/>
      <c r="F145" s="256"/>
      <c r="G145" s="256"/>
      <c r="H145" s="256"/>
      <c r="I145" s="256"/>
      <c r="J145" s="256"/>
      <c r="K145" s="256"/>
      <c r="L145" s="256"/>
      <c r="M145" s="256"/>
      <c r="N145" s="258"/>
      <c r="S145" s="206"/>
      <c r="T145" s="206"/>
      <c r="U145" s="206"/>
    </row>
    <row r="146" spans="2:21" ht="12.75" hidden="1">
      <c r="B146" s="243"/>
      <c r="C146" s="142"/>
      <c r="D146" s="141"/>
      <c r="E146" s="142"/>
      <c r="F146" s="142"/>
      <c r="G146" s="142"/>
      <c r="H146" s="142"/>
      <c r="I146" s="142"/>
      <c r="J146" s="142"/>
      <c r="K146" s="142"/>
      <c r="L146" s="142"/>
      <c r="M146" s="142"/>
      <c r="N146" s="210"/>
      <c r="S146" s="206"/>
      <c r="T146" s="206"/>
      <c r="U146" s="206"/>
    </row>
    <row r="147" spans="2:21" ht="12.75" hidden="1">
      <c r="B147" s="243"/>
      <c r="C147" s="150"/>
      <c r="D147" s="195" t="s">
        <v>56</v>
      </c>
      <c r="E147" s="564">
        <f>'2. Incurred (Part A)'!D152</f>
        <v>0</v>
      </c>
      <c r="F147" s="564"/>
      <c r="G147" s="564"/>
      <c r="H147" s="564"/>
      <c r="I147" s="564"/>
      <c r="J147" s="564"/>
      <c r="K147" s="564"/>
      <c r="L147" s="564"/>
      <c r="M147" s="564"/>
      <c r="N147" s="210"/>
      <c r="S147" s="206"/>
      <c r="T147" s="206"/>
      <c r="U147" s="206"/>
    </row>
    <row r="148" spans="2:21" ht="12.75" hidden="1">
      <c r="B148" s="243"/>
      <c r="C148" s="142"/>
      <c r="D148" s="141"/>
      <c r="E148" s="142"/>
      <c r="F148" s="142"/>
      <c r="G148" s="142"/>
      <c r="H148" s="142"/>
      <c r="I148" s="142"/>
      <c r="J148" s="142"/>
      <c r="K148" s="142"/>
      <c r="L148" s="142"/>
      <c r="M148" s="142"/>
      <c r="N148" s="210"/>
      <c r="S148" s="206"/>
      <c r="T148" s="206"/>
      <c r="U148" s="206"/>
    </row>
    <row r="149" spans="2:21" ht="12.75" hidden="1">
      <c r="B149" s="243"/>
      <c r="C149" s="142"/>
      <c r="D149" s="141"/>
      <c r="E149" s="142"/>
      <c r="F149" s="142"/>
      <c r="G149" s="142"/>
      <c r="H149" s="142"/>
      <c r="I149" s="142"/>
      <c r="J149" s="142"/>
      <c r="K149" s="142"/>
      <c r="L149" s="142"/>
      <c r="M149" s="142"/>
      <c r="N149" s="210"/>
      <c r="S149" s="206"/>
      <c r="T149" s="206"/>
      <c r="U149" s="206"/>
    </row>
    <row r="150" spans="2:21" ht="12.75" hidden="1">
      <c r="B150" s="243"/>
      <c r="C150" s="142"/>
      <c r="D150" s="141"/>
      <c r="E150" s="142"/>
      <c r="F150" s="142"/>
      <c r="G150" s="142"/>
      <c r="H150" s="142"/>
      <c r="I150" s="142"/>
      <c r="J150" s="142"/>
      <c r="K150" s="142"/>
      <c r="L150" s="142"/>
      <c r="M150" s="142"/>
      <c r="N150" s="210"/>
      <c r="S150" s="206"/>
      <c r="T150" s="206"/>
      <c r="U150" s="206"/>
    </row>
    <row r="151" spans="2:21" ht="232.5" customHeight="1" hidden="1">
      <c r="B151" s="243"/>
      <c r="C151" s="142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210"/>
      <c r="S151" s="206"/>
      <c r="T151" s="206"/>
      <c r="U151" s="206"/>
    </row>
    <row r="152" spans="2:21" ht="53.25" customHeight="1" hidden="1">
      <c r="B152" s="243"/>
      <c r="C152" s="142"/>
      <c r="D152" s="141"/>
      <c r="E152" s="142"/>
      <c r="F152" s="142"/>
      <c r="G152" s="142"/>
      <c r="H152" s="142"/>
      <c r="I152" s="142"/>
      <c r="J152" s="142"/>
      <c r="K152" s="142"/>
      <c r="L152" s="142"/>
      <c r="M152" s="142"/>
      <c r="N152" s="210"/>
      <c r="S152" s="206"/>
      <c r="T152" s="206"/>
      <c r="U152" s="206"/>
    </row>
    <row r="153" spans="2:21" ht="21" customHeight="1" hidden="1">
      <c r="B153" s="243"/>
      <c r="C153" s="313"/>
      <c r="D153" s="313"/>
      <c r="E153" s="164"/>
      <c r="F153" s="164"/>
      <c r="G153" s="559" t="s">
        <v>47</v>
      </c>
      <c r="H153" s="559"/>
      <c r="I153" s="164"/>
      <c r="J153" s="164"/>
      <c r="K153" s="327" t="s">
        <v>71</v>
      </c>
      <c r="L153" s="340" t="str">
        <f>'2. Incurred (Part A)'!K135</f>
        <v>EEA</v>
      </c>
      <c r="M153" s="142"/>
      <c r="N153" s="210"/>
      <c r="S153" s="206"/>
      <c r="T153" s="206"/>
      <c r="U153" s="206"/>
    </row>
    <row r="154" spans="2:21" ht="26.25" customHeight="1" hidden="1">
      <c r="B154" s="243"/>
      <c r="C154" s="577" t="str">
        <f>C57</f>
        <v>Proposed for period  Nov 18 - Apr 19</v>
      </c>
      <c r="D154" s="577"/>
      <c r="E154" s="577"/>
      <c r="F154" s="577"/>
      <c r="G154" s="583"/>
      <c r="H154" s="583"/>
      <c r="I154" s="164"/>
      <c r="J154" s="164"/>
      <c r="K154" s="142"/>
      <c r="L154" s="142"/>
      <c r="M154" s="164"/>
      <c r="N154" s="210"/>
      <c r="S154" s="206"/>
      <c r="T154" s="206"/>
      <c r="U154" s="206"/>
    </row>
    <row r="155" spans="2:21" ht="26.25" customHeight="1" hidden="1">
      <c r="B155" s="243"/>
      <c r="C155" s="571" t="s">
        <v>93</v>
      </c>
      <c r="D155" s="571"/>
      <c r="E155" s="571"/>
      <c r="F155" s="345">
        <f>E162</f>
        <v>0</v>
      </c>
      <c r="G155" s="601"/>
      <c r="H155" s="602"/>
      <c r="I155" s="164"/>
      <c r="J155" s="164"/>
      <c r="K155" s="164"/>
      <c r="L155" s="142"/>
      <c r="M155" s="164"/>
      <c r="N155" s="210"/>
      <c r="S155" s="206"/>
      <c r="T155" s="206"/>
      <c r="U155" s="206"/>
    </row>
    <row r="156" spans="2:21" ht="26.25" customHeight="1" hidden="1">
      <c r="B156" s="243"/>
      <c r="C156" s="565" t="str">
        <f>C59</f>
        <v>- Reported incurred - 10 Dec 16 - 30 Jun 18</v>
      </c>
      <c r="D156" s="565"/>
      <c r="E156" s="565"/>
      <c r="F156" s="345">
        <f>'2. Incurred (Part A)'!H155</f>
        <v>0</v>
      </c>
      <c r="G156" s="603"/>
      <c r="H156" s="604"/>
      <c r="I156" s="164"/>
      <c r="J156" s="164"/>
      <c r="K156" s="164"/>
      <c r="L156" s="142"/>
      <c r="M156" s="164"/>
      <c r="N156" s="210"/>
      <c r="S156" s="206"/>
      <c r="T156" s="206"/>
      <c r="U156" s="206"/>
    </row>
    <row r="157" spans="2:21" ht="26.25" customHeight="1" hidden="1">
      <c r="B157" s="243"/>
      <c r="C157" s="565" t="str">
        <f>C60</f>
        <v>- Expected to be incurred - 01 Jul 18 - 31 Oct 18</v>
      </c>
      <c r="D157" s="565"/>
      <c r="E157" s="565"/>
      <c r="F157" s="330"/>
      <c r="G157" s="605"/>
      <c r="H157" s="606"/>
      <c r="I157" s="164"/>
      <c r="J157" s="164"/>
      <c r="K157" s="164"/>
      <c r="L157" s="142"/>
      <c r="M157" s="164"/>
      <c r="N157" s="210"/>
      <c r="S157" s="206"/>
      <c r="T157" s="206"/>
      <c r="U157" s="206"/>
    </row>
    <row r="158" spans="2:21" ht="26.25" customHeight="1" hidden="1">
      <c r="B158" s="243"/>
      <c r="C158" s="580" t="s">
        <v>101</v>
      </c>
      <c r="D158" s="581"/>
      <c r="E158" s="582"/>
      <c r="F158" s="174">
        <f>F155-F156-F157</f>
        <v>0</v>
      </c>
      <c r="G158" s="483">
        <f>F155-F156-F157</f>
        <v>0</v>
      </c>
      <c r="H158" s="483"/>
      <c r="I158" s="164"/>
      <c r="J158" s="164"/>
      <c r="K158" s="142"/>
      <c r="L158" s="142"/>
      <c r="M158" s="164"/>
      <c r="N158" s="210"/>
      <c r="S158" s="206"/>
      <c r="T158" s="206"/>
      <c r="U158" s="206"/>
    </row>
    <row r="159" spans="2:21" ht="15.75" customHeight="1" hidden="1">
      <c r="B159" s="243"/>
      <c r="C159" s="579" t="s">
        <v>103</v>
      </c>
      <c r="D159" s="579"/>
      <c r="E159" s="579"/>
      <c r="F159" s="579"/>
      <c r="G159" s="572">
        <f>G154-G158</f>
        <v>0</v>
      </c>
      <c r="H159" s="572"/>
      <c r="I159" s="164"/>
      <c r="J159" s="164"/>
      <c r="K159" s="142"/>
      <c r="L159" s="142"/>
      <c r="M159" s="164"/>
      <c r="N159" s="210"/>
      <c r="S159" s="206"/>
      <c r="T159" s="206"/>
      <c r="U159" s="206"/>
    </row>
    <row r="160" spans="2:21" ht="12.75" hidden="1">
      <c r="B160" s="243"/>
      <c r="C160" s="142"/>
      <c r="D160" s="141"/>
      <c r="E160" s="142"/>
      <c r="F160" s="142"/>
      <c r="G160" s="142"/>
      <c r="H160" s="142"/>
      <c r="I160" s="142"/>
      <c r="J160" s="142"/>
      <c r="K160" s="142"/>
      <c r="L160" s="142"/>
      <c r="M160" s="142"/>
      <c r="N160" s="210"/>
      <c r="S160" s="206"/>
      <c r="T160" s="206"/>
      <c r="U160" s="206"/>
    </row>
    <row r="161" spans="2:21" ht="36" customHeight="1" hidden="1">
      <c r="B161" s="243"/>
      <c r="C161" s="142"/>
      <c r="D161" s="141"/>
      <c r="E161" s="560" t="s">
        <v>87</v>
      </c>
      <c r="F161" s="561"/>
      <c r="G161" s="560" t="s">
        <v>96</v>
      </c>
      <c r="H161" s="561"/>
      <c r="I161" s="562" t="s">
        <v>43</v>
      </c>
      <c r="J161" s="562"/>
      <c r="K161" s="318" t="s">
        <v>59</v>
      </c>
      <c r="L161" s="319" t="s">
        <v>45</v>
      </c>
      <c r="N161" s="210"/>
      <c r="O161" s="292"/>
      <c r="S161" s="206"/>
      <c r="T161" s="206"/>
      <c r="U161" s="206"/>
    </row>
    <row r="162" spans="2:21" ht="21" customHeight="1" hidden="1">
      <c r="B162" s="243"/>
      <c r="C162" s="142"/>
      <c r="D162" s="141" t="s">
        <v>97</v>
      </c>
      <c r="E162" s="557">
        <f>DATA!G43</f>
        <v>0</v>
      </c>
      <c r="F162" s="558"/>
      <c r="G162" s="557">
        <f>G159</f>
        <v>0</v>
      </c>
      <c r="H162" s="558"/>
      <c r="I162" s="557">
        <f>E162+G162</f>
        <v>0</v>
      </c>
      <c r="J162" s="558"/>
      <c r="K162" s="334">
        <f>'2. Incurred (Part A)'!J155</f>
        <v>0</v>
      </c>
      <c r="L162" s="334">
        <f>K162-I162</f>
        <v>0</v>
      </c>
      <c r="M162" s="206"/>
      <c r="N162" s="331"/>
      <c r="O162" s="292"/>
      <c r="Q162" s="335">
        <f>'2. Incurred (Part A)'!N155</f>
        <v>0</v>
      </c>
      <c r="R162" s="336">
        <f>'2. Incurred (Part A)'!O155</f>
        <v>0</v>
      </c>
      <c r="S162" s="206"/>
      <c r="T162" s="206"/>
      <c r="U162" s="206"/>
    </row>
    <row r="163" spans="2:21" ht="21" customHeight="1" hidden="1">
      <c r="B163" s="243"/>
      <c r="C163" s="142"/>
      <c r="D163" s="344" t="str">
        <f>'2. Incurred (Part A)'!C156</f>
        <v>Grant - 0%</v>
      </c>
      <c r="E163" s="557">
        <f>E162*P163</f>
        <v>0</v>
      </c>
      <c r="F163" s="558"/>
      <c r="G163" s="557">
        <f>G162*P163</f>
        <v>0</v>
      </c>
      <c r="H163" s="558"/>
      <c r="I163" s="557">
        <f>E163+G163</f>
        <v>0</v>
      </c>
      <c r="J163" s="558"/>
      <c r="K163" s="334">
        <f>'2. Incurred (Part A)'!J156</f>
        <v>0</v>
      </c>
      <c r="L163" s="334">
        <f>K163-I163</f>
        <v>0</v>
      </c>
      <c r="M163" s="206"/>
      <c r="N163" s="331"/>
      <c r="O163" s="292"/>
      <c r="P163" s="335">
        <f>'2. Incurred (Part A)'!M156</f>
        <v>0</v>
      </c>
      <c r="Q163" s="335">
        <f>'2. Incurred (Part A)'!N156</f>
        <v>0</v>
      </c>
      <c r="R163" s="338">
        <f>R162*E163</f>
        <v>0</v>
      </c>
      <c r="S163" s="338">
        <f>G163*R162</f>
        <v>0</v>
      </c>
      <c r="T163" s="206"/>
      <c r="U163" s="206"/>
    </row>
    <row r="164" spans="2:21" ht="21" customHeight="1" hidden="1">
      <c r="B164" s="243"/>
      <c r="C164" s="142"/>
      <c r="D164" s="344" t="str">
        <f>'2. Incurred (Part A)'!C157</f>
        <v>Co-financing - 0%</v>
      </c>
      <c r="E164" s="557">
        <f>E162*P164</f>
        <v>0</v>
      </c>
      <c r="F164" s="558"/>
      <c r="G164" s="557">
        <f>G162*P164</f>
        <v>0</v>
      </c>
      <c r="H164" s="558"/>
      <c r="I164" s="557">
        <f>E164+G164</f>
        <v>0</v>
      </c>
      <c r="J164" s="558"/>
      <c r="K164" s="334">
        <f>'2. Incurred (Part A)'!J157</f>
        <v>0</v>
      </c>
      <c r="L164" s="334">
        <f>K164-I164</f>
        <v>0</v>
      </c>
      <c r="M164" s="206"/>
      <c r="N164" s="331"/>
      <c r="P164" s="335">
        <f>'2. Incurred (Part A)'!M157</f>
        <v>0</v>
      </c>
      <c r="Q164" s="335">
        <f>'2. Incurred (Part A)'!N157</f>
        <v>0</v>
      </c>
      <c r="R164" s="338">
        <f>E163-R163</f>
        <v>0</v>
      </c>
      <c r="S164" s="339">
        <f>G163-S163</f>
        <v>0</v>
      </c>
      <c r="T164" s="206"/>
      <c r="U164" s="206"/>
    </row>
    <row r="165" spans="2:21" ht="12.75" hidden="1">
      <c r="B165" s="243"/>
      <c r="C165" s="142"/>
      <c r="D165" s="141"/>
      <c r="E165" s="325"/>
      <c r="F165" s="325"/>
      <c r="G165" s="325"/>
      <c r="H165" s="325"/>
      <c r="I165" s="325"/>
      <c r="J165" s="325"/>
      <c r="K165" s="142"/>
      <c r="L165" s="314"/>
      <c r="M165" s="314"/>
      <c r="N165" s="210"/>
      <c r="S165" s="206"/>
      <c r="T165" s="206"/>
      <c r="U165" s="206"/>
    </row>
    <row r="166" spans="2:21" ht="12.75" hidden="1">
      <c r="B166" s="243"/>
      <c r="C166" s="142"/>
      <c r="D166" s="141"/>
      <c r="E166" s="142"/>
      <c r="F166" s="142"/>
      <c r="G166" s="142"/>
      <c r="H166" s="142"/>
      <c r="I166" s="142"/>
      <c r="J166" s="142"/>
      <c r="K166" s="142"/>
      <c r="L166" s="142"/>
      <c r="M166" s="142"/>
      <c r="N166" s="210"/>
      <c r="S166" s="206"/>
      <c r="T166" s="206"/>
      <c r="U166" s="206"/>
    </row>
    <row r="167" spans="2:21" ht="88.5" customHeight="1" hidden="1">
      <c r="B167" s="243"/>
      <c r="C167" s="150"/>
      <c r="D167" s="207" t="s">
        <v>99</v>
      </c>
      <c r="E167" s="585" t="s">
        <v>102</v>
      </c>
      <c r="F167" s="586"/>
      <c r="G167" s="586"/>
      <c r="H167" s="586"/>
      <c r="I167" s="586"/>
      <c r="J167" s="586"/>
      <c r="K167" s="586"/>
      <c r="L167" s="586"/>
      <c r="M167" s="587"/>
      <c r="N167" s="210"/>
      <c r="S167" s="206"/>
      <c r="T167" s="206"/>
      <c r="U167" s="206"/>
    </row>
    <row r="168" spans="2:21" ht="13.5" hidden="1" thickBot="1">
      <c r="B168" s="167"/>
      <c r="C168" s="154"/>
      <c r="D168" s="153"/>
      <c r="E168" s="154"/>
      <c r="F168" s="154"/>
      <c r="G168" s="154"/>
      <c r="H168" s="154"/>
      <c r="I168" s="154"/>
      <c r="J168" s="154"/>
      <c r="K168" s="154"/>
      <c r="L168" s="154"/>
      <c r="M168" s="154"/>
      <c r="N168" s="171"/>
      <c r="S168" s="206"/>
      <c r="T168" s="206"/>
      <c r="U168" s="206"/>
    </row>
    <row r="169" spans="2:21" ht="11.25" hidden="1">
      <c r="B169" s="255"/>
      <c r="C169" s="256"/>
      <c r="D169" s="257"/>
      <c r="E169" s="256"/>
      <c r="F169" s="256"/>
      <c r="G169" s="256"/>
      <c r="H169" s="256"/>
      <c r="I169" s="256"/>
      <c r="J169" s="256"/>
      <c r="K169" s="256"/>
      <c r="L169" s="256"/>
      <c r="M169" s="256"/>
      <c r="N169" s="258"/>
      <c r="S169" s="206"/>
      <c r="T169" s="206"/>
      <c r="U169" s="206"/>
    </row>
    <row r="170" spans="2:21" ht="12.75" hidden="1">
      <c r="B170" s="243"/>
      <c r="C170" s="142"/>
      <c r="D170" s="141"/>
      <c r="E170" s="142"/>
      <c r="F170" s="142"/>
      <c r="G170" s="142"/>
      <c r="H170" s="142"/>
      <c r="I170" s="142"/>
      <c r="J170" s="142"/>
      <c r="K170" s="142"/>
      <c r="L170" s="142"/>
      <c r="M170" s="142"/>
      <c r="N170" s="210"/>
      <c r="S170" s="206"/>
      <c r="T170" s="206"/>
      <c r="U170" s="206"/>
    </row>
    <row r="171" spans="2:21" ht="12.75" hidden="1">
      <c r="B171" s="243"/>
      <c r="C171" s="150"/>
      <c r="D171" s="195" t="s">
        <v>56</v>
      </c>
      <c r="E171" s="564">
        <f>'2. Incurred (Part A)'!D177</f>
        <v>0</v>
      </c>
      <c r="F171" s="564"/>
      <c r="G171" s="564"/>
      <c r="H171" s="564"/>
      <c r="I171" s="564"/>
      <c r="J171" s="564"/>
      <c r="K171" s="564"/>
      <c r="L171" s="564"/>
      <c r="M171" s="564"/>
      <c r="N171" s="210"/>
      <c r="S171" s="206"/>
      <c r="T171" s="206"/>
      <c r="U171" s="206"/>
    </row>
    <row r="172" spans="2:21" ht="12.75" hidden="1">
      <c r="B172" s="243"/>
      <c r="C172" s="142"/>
      <c r="D172" s="141"/>
      <c r="E172" s="142"/>
      <c r="F172" s="142"/>
      <c r="G172" s="142"/>
      <c r="H172" s="142"/>
      <c r="I172" s="142"/>
      <c r="J172" s="142"/>
      <c r="K172" s="142"/>
      <c r="L172" s="142"/>
      <c r="M172" s="142"/>
      <c r="N172" s="210"/>
      <c r="S172" s="206"/>
      <c r="T172" s="206"/>
      <c r="U172" s="206"/>
    </row>
    <row r="173" spans="2:21" ht="12.75" hidden="1">
      <c r="B173" s="243"/>
      <c r="C173" s="142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210"/>
      <c r="S173" s="206"/>
      <c r="T173" s="206"/>
      <c r="U173" s="206"/>
    </row>
    <row r="174" spans="2:21" ht="12.75" hidden="1">
      <c r="B174" s="243"/>
      <c r="C174" s="142"/>
      <c r="D174" s="141"/>
      <c r="E174" s="142"/>
      <c r="F174" s="142"/>
      <c r="G174" s="142"/>
      <c r="H174" s="142"/>
      <c r="I174" s="142"/>
      <c r="J174" s="142"/>
      <c r="K174" s="142"/>
      <c r="L174" s="142"/>
      <c r="M174" s="142"/>
      <c r="N174" s="210"/>
      <c r="S174" s="206"/>
      <c r="T174" s="206"/>
      <c r="U174" s="206"/>
    </row>
    <row r="175" spans="2:21" ht="232.5" customHeight="1" hidden="1">
      <c r="B175" s="243"/>
      <c r="C175" s="142"/>
      <c r="D175" s="141"/>
      <c r="E175" s="142"/>
      <c r="F175" s="142"/>
      <c r="G175" s="142"/>
      <c r="H175" s="142"/>
      <c r="I175" s="142"/>
      <c r="J175" s="142"/>
      <c r="K175" s="142"/>
      <c r="L175" s="142"/>
      <c r="M175" s="142"/>
      <c r="N175" s="210"/>
      <c r="S175" s="206"/>
      <c r="T175" s="206"/>
      <c r="U175" s="206"/>
    </row>
    <row r="176" spans="2:21" ht="53.25" customHeight="1" hidden="1">
      <c r="B176" s="243"/>
      <c r="C176" s="142"/>
      <c r="D176" s="141"/>
      <c r="E176" s="142"/>
      <c r="F176" s="142"/>
      <c r="G176" s="142"/>
      <c r="H176" s="142"/>
      <c r="I176" s="142"/>
      <c r="J176" s="142"/>
      <c r="K176" s="142"/>
      <c r="L176" s="142"/>
      <c r="M176" s="142"/>
      <c r="N176" s="210"/>
      <c r="S176" s="206"/>
      <c r="T176" s="206"/>
      <c r="U176" s="206"/>
    </row>
    <row r="177" spans="2:21" ht="21" customHeight="1" hidden="1">
      <c r="B177" s="243"/>
      <c r="C177" s="313"/>
      <c r="D177" s="313"/>
      <c r="E177" s="164"/>
      <c r="F177" s="164"/>
      <c r="G177" s="559" t="s">
        <v>47</v>
      </c>
      <c r="H177" s="559"/>
      <c r="I177" s="164"/>
      <c r="J177" s="164"/>
      <c r="K177" s="327" t="s">
        <v>71</v>
      </c>
      <c r="L177" s="346" t="str">
        <f>'2. Incurred (Part A)'!K185</f>
        <v>NOR</v>
      </c>
      <c r="M177" s="142"/>
      <c r="N177" s="210"/>
      <c r="S177" s="206"/>
      <c r="T177" s="206"/>
      <c r="U177" s="206"/>
    </row>
    <row r="178" spans="2:21" ht="26.25" customHeight="1" hidden="1">
      <c r="B178" s="243"/>
      <c r="C178" s="577" t="str">
        <f>C57</f>
        <v>Proposed for period  Nov 18 - Apr 19</v>
      </c>
      <c r="D178" s="577"/>
      <c r="E178" s="577"/>
      <c r="F178" s="577"/>
      <c r="G178" s="583"/>
      <c r="H178" s="583"/>
      <c r="I178" s="164"/>
      <c r="J178" s="164"/>
      <c r="K178" s="142"/>
      <c r="L178" s="142"/>
      <c r="M178" s="164"/>
      <c r="N178" s="210"/>
      <c r="S178" s="206"/>
      <c r="T178" s="206"/>
      <c r="U178" s="206"/>
    </row>
    <row r="179" spans="2:21" ht="26.25" customHeight="1" hidden="1">
      <c r="B179" s="243"/>
      <c r="C179" s="571" t="s">
        <v>93</v>
      </c>
      <c r="D179" s="571"/>
      <c r="E179" s="571"/>
      <c r="F179" s="345">
        <f>E186</f>
        <v>0</v>
      </c>
      <c r="G179" s="601"/>
      <c r="H179" s="602"/>
      <c r="I179" s="164"/>
      <c r="J179" s="164"/>
      <c r="K179" s="164"/>
      <c r="L179" s="142"/>
      <c r="M179" s="164"/>
      <c r="N179" s="210"/>
      <c r="S179" s="206"/>
      <c r="T179" s="206"/>
      <c r="U179" s="206"/>
    </row>
    <row r="180" spans="2:21" ht="26.25" customHeight="1" hidden="1">
      <c r="B180" s="243"/>
      <c r="C180" s="565" t="str">
        <f>C59</f>
        <v>- Reported incurred - 10 Dec 16 - 30 Jun 18</v>
      </c>
      <c r="D180" s="565"/>
      <c r="E180" s="565"/>
      <c r="F180" s="345">
        <f>'2. Incurred (Part A)'!H180</f>
        <v>0</v>
      </c>
      <c r="G180" s="603"/>
      <c r="H180" s="604"/>
      <c r="I180" s="164"/>
      <c r="J180" s="164"/>
      <c r="K180" s="164"/>
      <c r="L180" s="142"/>
      <c r="M180" s="164"/>
      <c r="N180" s="210"/>
      <c r="S180" s="206"/>
      <c r="T180" s="206"/>
      <c r="U180" s="206"/>
    </row>
    <row r="181" spans="2:21" ht="26.25" customHeight="1" hidden="1">
      <c r="B181" s="243"/>
      <c r="C181" s="565" t="str">
        <f>C60</f>
        <v>- Expected to be incurred - 01 Jul 18 - 31 Oct 18</v>
      </c>
      <c r="D181" s="565"/>
      <c r="E181" s="565"/>
      <c r="F181" s="330"/>
      <c r="G181" s="605"/>
      <c r="H181" s="606"/>
      <c r="I181" s="164"/>
      <c r="J181" s="164"/>
      <c r="K181" s="164"/>
      <c r="L181" s="142"/>
      <c r="M181" s="164"/>
      <c r="N181" s="210"/>
      <c r="S181" s="206"/>
      <c r="T181" s="206"/>
      <c r="U181" s="206"/>
    </row>
    <row r="182" spans="2:21" ht="26.25" customHeight="1" hidden="1">
      <c r="B182" s="243"/>
      <c r="C182" s="580" t="s">
        <v>101</v>
      </c>
      <c r="D182" s="581"/>
      <c r="E182" s="582"/>
      <c r="F182" s="174">
        <f>F179-F180-F181</f>
        <v>0</v>
      </c>
      <c r="G182" s="483">
        <f>F179-F180-F181</f>
        <v>0</v>
      </c>
      <c r="H182" s="483"/>
      <c r="I182" s="164"/>
      <c r="J182" s="164"/>
      <c r="K182" s="142"/>
      <c r="L182" s="142"/>
      <c r="M182" s="164"/>
      <c r="N182" s="210"/>
      <c r="S182" s="206"/>
      <c r="T182" s="206"/>
      <c r="U182" s="206"/>
    </row>
    <row r="183" spans="2:21" ht="15.75" customHeight="1" hidden="1">
      <c r="B183" s="243"/>
      <c r="C183" s="579" t="s">
        <v>103</v>
      </c>
      <c r="D183" s="579"/>
      <c r="E183" s="579"/>
      <c r="F183" s="579"/>
      <c r="G183" s="572">
        <f>G178-G182</f>
        <v>0</v>
      </c>
      <c r="H183" s="572"/>
      <c r="I183" s="164"/>
      <c r="J183" s="164"/>
      <c r="K183" s="142"/>
      <c r="L183" s="142"/>
      <c r="M183" s="164"/>
      <c r="N183" s="210"/>
      <c r="S183" s="206"/>
      <c r="T183" s="206"/>
      <c r="U183" s="206"/>
    </row>
    <row r="184" spans="2:21" ht="12.75" hidden="1">
      <c r="B184" s="243"/>
      <c r="C184" s="142"/>
      <c r="D184" s="141"/>
      <c r="E184" s="142"/>
      <c r="F184" s="142"/>
      <c r="G184" s="142"/>
      <c r="H184" s="142"/>
      <c r="I184" s="142"/>
      <c r="J184" s="142"/>
      <c r="K184" s="142"/>
      <c r="L184" s="142"/>
      <c r="M184" s="142"/>
      <c r="N184" s="210"/>
      <c r="S184" s="206"/>
      <c r="T184" s="206"/>
      <c r="U184" s="206"/>
    </row>
    <row r="185" spans="2:21" ht="36.75" customHeight="1" hidden="1">
      <c r="B185" s="243"/>
      <c r="C185" s="142"/>
      <c r="D185" s="141"/>
      <c r="E185" s="560" t="s">
        <v>87</v>
      </c>
      <c r="F185" s="561"/>
      <c r="G185" s="560" t="s">
        <v>96</v>
      </c>
      <c r="H185" s="561"/>
      <c r="I185" s="562" t="s">
        <v>43</v>
      </c>
      <c r="J185" s="562"/>
      <c r="K185" s="318" t="s">
        <v>59</v>
      </c>
      <c r="L185" s="319" t="s">
        <v>45</v>
      </c>
      <c r="N185" s="210"/>
      <c r="S185" s="206"/>
      <c r="T185" s="206"/>
      <c r="U185" s="206"/>
    </row>
    <row r="186" spans="2:21" ht="21" customHeight="1" hidden="1">
      <c r="B186" s="243"/>
      <c r="C186" s="142"/>
      <c r="D186" s="141" t="s">
        <v>97</v>
      </c>
      <c r="E186" s="557">
        <f>DATA!H43</f>
        <v>0</v>
      </c>
      <c r="F186" s="558"/>
      <c r="G186" s="557">
        <f>G183</f>
        <v>0</v>
      </c>
      <c r="H186" s="558"/>
      <c r="I186" s="557">
        <f>E186+G186</f>
        <v>0</v>
      </c>
      <c r="J186" s="558"/>
      <c r="K186" s="334">
        <f>'2. Incurred (Part A)'!J180</f>
        <v>0</v>
      </c>
      <c r="L186" s="334">
        <f>K186-I186</f>
        <v>0</v>
      </c>
      <c r="M186" s="206"/>
      <c r="N186" s="331"/>
      <c r="Q186" s="335">
        <f>'2. Incurred (Part A)'!N180</f>
        <v>0</v>
      </c>
      <c r="R186" s="336">
        <f>'2. Incurred (Part A)'!O180</f>
        <v>0</v>
      </c>
      <c r="S186" s="206"/>
      <c r="T186" s="206"/>
      <c r="U186" s="206"/>
    </row>
    <row r="187" spans="2:21" ht="21" customHeight="1" hidden="1">
      <c r="B187" s="243"/>
      <c r="C187" s="142"/>
      <c r="D187" s="344" t="str">
        <f>'2. Incurred (Part A)'!C181</f>
        <v>Grant - 0%</v>
      </c>
      <c r="E187" s="557">
        <f>E186*P187</f>
        <v>0</v>
      </c>
      <c r="F187" s="558"/>
      <c r="G187" s="557">
        <f>G186*P187</f>
        <v>0</v>
      </c>
      <c r="H187" s="558"/>
      <c r="I187" s="557">
        <f>E187+G187</f>
        <v>0</v>
      </c>
      <c r="J187" s="558"/>
      <c r="K187" s="334">
        <f>'2. Incurred (Part A)'!J181</f>
        <v>0</v>
      </c>
      <c r="L187" s="334">
        <f>K187-I187</f>
        <v>0</v>
      </c>
      <c r="M187" s="206"/>
      <c r="N187" s="331"/>
      <c r="P187" s="335">
        <f>'2. Incurred (Part A)'!M181</f>
        <v>0</v>
      </c>
      <c r="Q187" s="335">
        <f>'2. Incurred (Part A)'!N181</f>
        <v>0</v>
      </c>
      <c r="R187" s="338">
        <f>R186*E187</f>
        <v>0</v>
      </c>
      <c r="S187" s="338">
        <f>G187*R186</f>
        <v>0</v>
      </c>
      <c r="T187" s="206"/>
      <c r="U187" s="206"/>
    </row>
    <row r="188" spans="2:21" ht="21" customHeight="1" hidden="1">
      <c r="B188" s="243"/>
      <c r="C188" s="142"/>
      <c r="D188" s="344" t="str">
        <f>'2. Incurred (Part A)'!C182</f>
        <v>Co-financing - 0%</v>
      </c>
      <c r="E188" s="557">
        <f>E186*P188</f>
        <v>0</v>
      </c>
      <c r="F188" s="558"/>
      <c r="G188" s="557">
        <f>G186*P188</f>
        <v>0</v>
      </c>
      <c r="H188" s="558"/>
      <c r="I188" s="557">
        <f>E188+G188</f>
        <v>0</v>
      </c>
      <c r="J188" s="558"/>
      <c r="K188" s="334">
        <f>'2. Incurred (Part A)'!J182</f>
        <v>0</v>
      </c>
      <c r="L188" s="334">
        <f>K188-I188</f>
        <v>0</v>
      </c>
      <c r="M188" s="206"/>
      <c r="N188" s="331"/>
      <c r="P188" s="335">
        <f>'2. Incurred (Part A)'!M182</f>
        <v>0</v>
      </c>
      <c r="Q188" s="335">
        <f>'2. Incurred (Part A)'!N182</f>
        <v>0</v>
      </c>
      <c r="R188" s="338">
        <f>E187-R187</f>
        <v>0</v>
      </c>
      <c r="S188" s="339">
        <f>G187-S187</f>
        <v>0</v>
      </c>
      <c r="T188" s="206"/>
      <c r="U188" s="206"/>
    </row>
    <row r="189" spans="2:21" ht="12.75" hidden="1">
      <c r="B189" s="243"/>
      <c r="C189" s="142"/>
      <c r="D189" s="141"/>
      <c r="E189" s="325"/>
      <c r="F189" s="325"/>
      <c r="G189" s="325"/>
      <c r="H189" s="325"/>
      <c r="I189" s="325"/>
      <c r="J189" s="325"/>
      <c r="K189" s="142"/>
      <c r="L189" s="314"/>
      <c r="M189" s="314"/>
      <c r="N189" s="210"/>
      <c r="R189" s="323"/>
      <c r="S189" s="206"/>
      <c r="T189" s="206"/>
      <c r="U189" s="206"/>
    </row>
    <row r="190" spans="2:21" ht="12.75" hidden="1">
      <c r="B190" s="243"/>
      <c r="C190" s="142"/>
      <c r="D190" s="141"/>
      <c r="E190" s="142"/>
      <c r="F190" s="142"/>
      <c r="G190" s="142"/>
      <c r="H190" s="142"/>
      <c r="I190" s="142"/>
      <c r="J190" s="142"/>
      <c r="K190" s="142"/>
      <c r="L190" s="142"/>
      <c r="M190" s="142"/>
      <c r="N190" s="210"/>
      <c r="S190" s="206"/>
      <c r="T190" s="206"/>
      <c r="U190" s="206"/>
    </row>
    <row r="191" spans="2:21" ht="88.5" customHeight="1" hidden="1">
      <c r="B191" s="243"/>
      <c r="C191" s="150"/>
      <c r="D191" s="207" t="s">
        <v>99</v>
      </c>
      <c r="E191" s="585" t="s">
        <v>102</v>
      </c>
      <c r="F191" s="586"/>
      <c r="G191" s="586"/>
      <c r="H191" s="586"/>
      <c r="I191" s="586"/>
      <c r="J191" s="586"/>
      <c r="K191" s="586"/>
      <c r="L191" s="586"/>
      <c r="M191" s="587"/>
      <c r="N191" s="210"/>
      <c r="S191" s="206"/>
      <c r="T191" s="206"/>
      <c r="U191" s="206"/>
    </row>
    <row r="192" spans="2:21" ht="16.5" customHeight="1" hidden="1" thickBot="1">
      <c r="B192" s="167"/>
      <c r="C192" s="154"/>
      <c r="D192" s="153"/>
      <c r="E192" s="154"/>
      <c r="F192" s="154"/>
      <c r="G192" s="154"/>
      <c r="H192" s="154"/>
      <c r="I192" s="154"/>
      <c r="J192" s="154"/>
      <c r="K192" s="154"/>
      <c r="L192" s="154"/>
      <c r="M192" s="154"/>
      <c r="N192" s="171"/>
      <c r="S192" s="206"/>
      <c r="T192" s="206"/>
      <c r="U192" s="206"/>
    </row>
    <row r="193" spans="2:21" ht="11.25" hidden="1">
      <c r="B193" s="255"/>
      <c r="C193" s="256"/>
      <c r="D193" s="257"/>
      <c r="E193" s="256"/>
      <c r="F193" s="256"/>
      <c r="G193" s="256"/>
      <c r="H193" s="256"/>
      <c r="I193" s="256"/>
      <c r="J193" s="256"/>
      <c r="K193" s="256"/>
      <c r="L193" s="256"/>
      <c r="M193" s="256"/>
      <c r="N193" s="258"/>
      <c r="S193" s="206"/>
      <c r="T193" s="206"/>
      <c r="U193" s="206"/>
    </row>
    <row r="194" spans="2:21" ht="12.75" hidden="1">
      <c r="B194" s="243"/>
      <c r="C194" s="142"/>
      <c r="D194" s="141"/>
      <c r="E194" s="142"/>
      <c r="F194" s="142"/>
      <c r="G194" s="142"/>
      <c r="H194" s="142"/>
      <c r="I194" s="142"/>
      <c r="J194" s="142"/>
      <c r="K194" s="142"/>
      <c r="L194" s="142"/>
      <c r="M194" s="142"/>
      <c r="N194" s="210"/>
      <c r="S194" s="206"/>
      <c r="T194" s="206"/>
      <c r="U194" s="206"/>
    </row>
    <row r="195" spans="2:21" ht="12.75" hidden="1">
      <c r="B195" s="243"/>
      <c r="C195" s="150"/>
      <c r="D195" s="195" t="s">
        <v>56</v>
      </c>
      <c r="E195" s="564">
        <f>'2. Incurred (Part A)'!D204</f>
        <v>0</v>
      </c>
      <c r="F195" s="564"/>
      <c r="G195" s="564"/>
      <c r="H195" s="564"/>
      <c r="I195" s="564"/>
      <c r="J195" s="564"/>
      <c r="K195" s="564"/>
      <c r="L195" s="564"/>
      <c r="M195" s="564"/>
      <c r="N195" s="210"/>
      <c r="S195" s="206"/>
      <c r="T195" s="206"/>
      <c r="U195" s="206"/>
    </row>
    <row r="196" spans="2:21" ht="12.75" hidden="1">
      <c r="B196" s="243"/>
      <c r="C196" s="142"/>
      <c r="D196" s="141"/>
      <c r="E196" s="142"/>
      <c r="F196" s="142"/>
      <c r="G196" s="142"/>
      <c r="H196" s="142"/>
      <c r="I196" s="142"/>
      <c r="J196" s="142"/>
      <c r="K196" s="142"/>
      <c r="L196" s="142"/>
      <c r="M196" s="142"/>
      <c r="N196" s="210"/>
      <c r="S196" s="206"/>
      <c r="T196" s="206"/>
      <c r="U196" s="206"/>
    </row>
    <row r="197" spans="2:21" ht="12.75" hidden="1">
      <c r="B197" s="243"/>
      <c r="C197" s="142"/>
      <c r="D197" s="141"/>
      <c r="E197" s="142"/>
      <c r="F197" s="142"/>
      <c r="G197" s="142"/>
      <c r="H197" s="142"/>
      <c r="I197" s="142"/>
      <c r="J197" s="142"/>
      <c r="K197" s="142"/>
      <c r="L197" s="142"/>
      <c r="M197" s="142"/>
      <c r="N197" s="210"/>
      <c r="S197" s="206"/>
      <c r="T197" s="206"/>
      <c r="U197" s="206"/>
    </row>
    <row r="198" spans="2:21" ht="12.75" hidden="1">
      <c r="B198" s="243"/>
      <c r="C198" s="142"/>
      <c r="D198" s="141"/>
      <c r="E198" s="142"/>
      <c r="F198" s="142"/>
      <c r="G198" s="142"/>
      <c r="H198" s="142"/>
      <c r="I198" s="142"/>
      <c r="J198" s="142"/>
      <c r="K198" s="142"/>
      <c r="L198" s="142"/>
      <c r="M198" s="142"/>
      <c r="N198" s="210"/>
      <c r="S198" s="206"/>
      <c r="T198" s="206"/>
      <c r="U198" s="206"/>
    </row>
    <row r="199" spans="2:21" ht="232.5" customHeight="1" hidden="1">
      <c r="B199" s="243"/>
      <c r="C199" s="142"/>
      <c r="D199" s="141"/>
      <c r="E199" s="142"/>
      <c r="F199" s="142"/>
      <c r="G199" s="142"/>
      <c r="H199" s="142"/>
      <c r="I199" s="142"/>
      <c r="J199" s="142"/>
      <c r="K199" s="142"/>
      <c r="L199" s="142"/>
      <c r="M199" s="142"/>
      <c r="N199" s="210"/>
      <c r="S199" s="206"/>
      <c r="T199" s="206"/>
      <c r="U199" s="206"/>
    </row>
    <row r="200" spans="2:21" ht="53.25" customHeight="1" hidden="1">
      <c r="B200" s="243"/>
      <c r="C200" s="142"/>
      <c r="D200" s="141"/>
      <c r="E200" s="142"/>
      <c r="F200" s="142"/>
      <c r="G200" s="142"/>
      <c r="H200" s="142"/>
      <c r="I200" s="142"/>
      <c r="J200" s="142"/>
      <c r="K200" s="142"/>
      <c r="L200" s="142"/>
      <c r="M200" s="142"/>
      <c r="N200" s="210"/>
      <c r="S200" s="206"/>
      <c r="T200" s="206"/>
      <c r="U200" s="206"/>
    </row>
    <row r="201" spans="2:21" ht="21" customHeight="1" hidden="1">
      <c r="B201" s="243"/>
      <c r="C201" s="313"/>
      <c r="D201" s="313"/>
      <c r="E201" s="164"/>
      <c r="F201" s="164"/>
      <c r="G201" s="559" t="s">
        <v>47</v>
      </c>
      <c r="H201" s="559"/>
      <c r="I201" s="164"/>
      <c r="J201" s="164"/>
      <c r="K201" s="327" t="s">
        <v>71</v>
      </c>
      <c r="L201" s="346" t="str">
        <f>'2. Incurred (Part A)'!K212</f>
        <v>NOR</v>
      </c>
      <c r="M201" s="142"/>
      <c r="N201" s="210"/>
      <c r="S201" s="206"/>
      <c r="T201" s="206"/>
      <c r="U201" s="206"/>
    </row>
    <row r="202" spans="2:21" ht="26.25" customHeight="1" hidden="1">
      <c r="B202" s="243"/>
      <c r="C202" s="577" t="str">
        <f>C57</f>
        <v>Proposed for period  Nov 18 - Apr 19</v>
      </c>
      <c r="D202" s="577"/>
      <c r="E202" s="577"/>
      <c r="F202" s="577"/>
      <c r="G202" s="583"/>
      <c r="H202" s="583"/>
      <c r="I202" s="164"/>
      <c r="J202" s="164"/>
      <c r="K202" s="142"/>
      <c r="L202" s="142"/>
      <c r="M202" s="164"/>
      <c r="N202" s="210"/>
      <c r="S202" s="206"/>
      <c r="T202" s="206"/>
      <c r="U202" s="206"/>
    </row>
    <row r="203" spans="2:21" ht="26.25" customHeight="1" hidden="1">
      <c r="B203" s="243"/>
      <c r="C203" s="571" t="s">
        <v>93</v>
      </c>
      <c r="D203" s="571"/>
      <c r="E203" s="571"/>
      <c r="F203" s="345">
        <f>E210</f>
        <v>0</v>
      </c>
      <c r="G203" s="601"/>
      <c r="H203" s="602"/>
      <c r="I203" s="164"/>
      <c r="J203" s="164"/>
      <c r="K203" s="164"/>
      <c r="L203" s="142"/>
      <c r="M203" s="164"/>
      <c r="N203" s="210"/>
      <c r="S203" s="206"/>
      <c r="T203" s="206"/>
      <c r="U203" s="206"/>
    </row>
    <row r="204" spans="2:21" ht="26.25" customHeight="1" hidden="1">
      <c r="B204" s="243"/>
      <c r="C204" s="565" t="str">
        <f>C59</f>
        <v>- Reported incurred - 10 Dec 16 - 30 Jun 18</v>
      </c>
      <c r="D204" s="565"/>
      <c r="E204" s="565"/>
      <c r="F204" s="345">
        <f>'2. Incurred (Part A)'!H207</f>
        <v>0</v>
      </c>
      <c r="G204" s="603"/>
      <c r="H204" s="604"/>
      <c r="I204" s="164"/>
      <c r="J204" s="164"/>
      <c r="K204" s="164"/>
      <c r="L204" s="142"/>
      <c r="M204" s="164"/>
      <c r="N204" s="210"/>
      <c r="S204" s="206"/>
      <c r="T204" s="206"/>
      <c r="U204" s="206"/>
    </row>
    <row r="205" spans="2:21" ht="26.25" customHeight="1" hidden="1">
      <c r="B205" s="243"/>
      <c r="C205" s="565" t="str">
        <f>C60</f>
        <v>- Expected to be incurred - 01 Jul 18 - 31 Oct 18</v>
      </c>
      <c r="D205" s="565"/>
      <c r="E205" s="565"/>
      <c r="F205" s="374"/>
      <c r="G205" s="605"/>
      <c r="H205" s="606"/>
      <c r="I205" s="164"/>
      <c r="J205" s="164"/>
      <c r="K205" s="164"/>
      <c r="L205" s="142"/>
      <c r="M205" s="164"/>
      <c r="N205" s="210"/>
      <c r="S205" s="206"/>
      <c r="T205" s="206"/>
      <c r="U205" s="206"/>
    </row>
    <row r="206" spans="2:21" ht="26.25" customHeight="1" hidden="1">
      <c r="B206" s="243"/>
      <c r="C206" s="580" t="s">
        <v>101</v>
      </c>
      <c r="D206" s="581"/>
      <c r="E206" s="582"/>
      <c r="F206" s="174">
        <f>F203-F204-F205</f>
        <v>0</v>
      </c>
      <c r="G206" s="483">
        <f>F203-F204-F205</f>
        <v>0</v>
      </c>
      <c r="H206" s="483"/>
      <c r="I206" s="164"/>
      <c r="J206" s="164"/>
      <c r="K206" s="142"/>
      <c r="L206" s="142"/>
      <c r="M206" s="164"/>
      <c r="N206" s="210"/>
      <c r="S206" s="206"/>
      <c r="T206" s="206"/>
      <c r="U206" s="206"/>
    </row>
    <row r="207" spans="2:21" ht="15.75" customHeight="1" hidden="1">
      <c r="B207" s="243"/>
      <c r="C207" s="579" t="s">
        <v>103</v>
      </c>
      <c r="D207" s="579"/>
      <c r="E207" s="579"/>
      <c r="F207" s="579"/>
      <c r="G207" s="572">
        <f>G202-G206</f>
        <v>0</v>
      </c>
      <c r="H207" s="572"/>
      <c r="I207" s="164"/>
      <c r="J207" s="164"/>
      <c r="K207" s="142"/>
      <c r="L207" s="142"/>
      <c r="M207" s="164"/>
      <c r="N207" s="210"/>
      <c r="S207" s="206"/>
      <c r="T207" s="206"/>
      <c r="U207" s="206"/>
    </row>
    <row r="208" spans="2:21" ht="12.75" hidden="1">
      <c r="B208" s="243"/>
      <c r="C208" s="142"/>
      <c r="D208" s="141"/>
      <c r="E208" s="142"/>
      <c r="F208" s="142"/>
      <c r="G208" s="142"/>
      <c r="H208" s="142"/>
      <c r="I208" s="142"/>
      <c r="J208" s="142"/>
      <c r="K208" s="142"/>
      <c r="L208" s="142"/>
      <c r="M208" s="142"/>
      <c r="N208" s="210"/>
      <c r="S208" s="206"/>
      <c r="T208" s="206"/>
      <c r="U208" s="206"/>
    </row>
    <row r="209" spans="2:21" ht="36.75" customHeight="1" hidden="1">
      <c r="B209" s="243"/>
      <c r="C209" s="142"/>
      <c r="D209" s="141"/>
      <c r="E209" s="560" t="s">
        <v>87</v>
      </c>
      <c r="F209" s="561"/>
      <c r="G209" s="560" t="s">
        <v>96</v>
      </c>
      <c r="H209" s="561"/>
      <c r="I209" s="562" t="s">
        <v>43</v>
      </c>
      <c r="J209" s="562"/>
      <c r="K209" s="318" t="s">
        <v>59</v>
      </c>
      <c r="L209" s="319" t="s">
        <v>45</v>
      </c>
      <c r="N209" s="210"/>
      <c r="S209" s="206"/>
      <c r="T209" s="206"/>
      <c r="U209" s="206"/>
    </row>
    <row r="210" spans="2:21" ht="21" customHeight="1" hidden="1">
      <c r="B210" s="243"/>
      <c r="C210" s="142"/>
      <c r="D210" s="141" t="s">
        <v>97</v>
      </c>
      <c r="E210" s="557">
        <f>DATA!I43</f>
        <v>0</v>
      </c>
      <c r="F210" s="558"/>
      <c r="G210" s="557">
        <f>G207</f>
        <v>0</v>
      </c>
      <c r="H210" s="558"/>
      <c r="I210" s="557">
        <f>E210+G210</f>
        <v>0</v>
      </c>
      <c r="J210" s="558"/>
      <c r="K210" s="334">
        <f>'2. Incurred (Part A)'!J207</f>
        <v>0</v>
      </c>
      <c r="L210" s="334">
        <f>K210-I210</f>
        <v>0</v>
      </c>
      <c r="M210" s="206"/>
      <c r="N210" s="331"/>
      <c r="Q210" s="335">
        <f>'2. Incurred (Part A)'!N207</f>
        <v>0</v>
      </c>
      <c r="R210" s="336">
        <f>'2. Incurred (Part A)'!O207</f>
        <v>0</v>
      </c>
      <c r="S210" s="206"/>
      <c r="T210" s="206"/>
      <c r="U210" s="206"/>
    </row>
    <row r="211" spans="2:21" ht="21" customHeight="1" hidden="1">
      <c r="B211" s="243"/>
      <c r="C211" s="142"/>
      <c r="D211" s="344" t="str">
        <f>'2. Incurred (Part A)'!C208</f>
        <v>Grant - 0%</v>
      </c>
      <c r="E211" s="557">
        <f>E210*P211</f>
        <v>0</v>
      </c>
      <c r="F211" s="558"/>
      <c r="G211" s="557">
        <f>G210*P211</f>
        <v>0</v>
      </c>
      <c r="H211" s="558"/>
      <c r="I211" s="557">
        <f>E211+G211</f>
        <v>0</v>
      </c>
      <c r="J211" s="558"/>
      <c r="K211" s="334">
        <f>'2. Incurred (Part A)'!J208</f>
        <v>0</v>
      </c>
      <c r="L211" s="334">
        <f>K211-I211</f>
        <v>0</v>
      </c>
      <c r="M211" s="206"/>
      <c r="N211" s="331"/>
      <c r="P211" s="335">
        <f>'2. Incurred (Part A)'!M208</f>
        <v>0</v>
      </c>
      <c r="Q211" s="335">
        <f>'2. Incurred (Part A)'!N208</f>
        <v>0</v>
      </c>
      <c r="R211" s="338">
        <f>R210*E211</f>
        <v>0</v>
      </c>
      <c r="S211" s="338">
        <f>G211*R210</f>
        <v>0</v>
      </c>
      <c r="T211" s="206"/>
      <c r="U211" s="206"/>
    </row>
    <row r="212" spans="2:21" ht="21" customHeight="1" hidden="1">
      <c r="B212" s="243"/>
      <c r="C212" s="142"/>
      <c r="D212" s="344" t="str">
        <f>'2. Incurred (Part A)'!C209</f>
        <v>Co-financing - 0%</v>
      </c>
      <c r="E212" s="557">
        <f>E210*P212</f>
        <v>0</v>
      </c>
      <c r="F212" s="558"/>
      <c r="G212" s="557">
        <f>G210*P212</f>
        <v>0</v>
      </c>
      <c r="H212" s="558"/>
      <c r="I212" s="557">
        <f>E212+G212</f>
        <v>0</v>
      </c>
      <c r="J212" s="558"/>
      <c r="K212" s="334">
        <f>'2. Incurred (Part A)'!J209</f>
        <v>0</v>
      </c>
      <c r="L212" s="334">
        <f>K212-I212</f>
        <v>0</v>
      </c>
      <c r="M212" s="206"/>
      <c r="N212" s="331"/>
      <c r="P212" s="335">
        <f>'2. Incurred (Part A)'!M209</f>
        <v>0</v>
      </c>
      <c r="Q212" s="335">
        <f>'2. Incurred (Part A)'!N209</f>
        <v>0</v>
      </c>
      <c r="R212" s="338">
        <f>E211-R211</f>
        <v>0</v>
      </c>
      <c r="S212" s="339">
        <f>G211-S211</f>
        <v>0</v>
      </c>
      <c r="T212" s="206"/>
      <c r="U212" s="206"/>
    </row>
    <row r="213" spans="2:21" ht="12.75" hidden="1">
      <c r="B213" s="243"/>
      <c r="C213" s="142"/>
      <c r="D213" s="141"/>
      <c r="E213" s="325"/>
      <c r="F213" s="325"/>
      <c r="G213" s="325"/>
      <c r="H213" s="325"/>
      <c r="I213" s="325"/>
      <c r="J213" s="325"/>
      <c r="K213" s="142"/>
      <c r="L213" s="314"/>
      <c r="M213" s="314"/>
      <c r="N213" s="210"/>
      <c r="R213" s="323"/>
      <c r="S213" s="206"/>
      <c r="T213" s="206"/>
      <c r="U213" s="206"/>
    </row>
    <row r="214" spans="2:21" ht="12.75" hidden="1">
      <c r="B214" s="243"/>
      <c r="C214" s="142"/>
      <c r="D214" s="141"/>
      <c r="E214" s="142"/>
      <c r="F214" s="142"/>
      <c r="G214" s="142"/>
      <c r="H214" s="142"/>
      <c r="I214" s="142"/>
      <c r="J214" s="142"/>
      <c r="K214" s="142"/>
      <c r="L214" s="142"/>
      <c r="M214" s="142"/>
      <c r="N214" s="210"/>
      <c r="S214" s="206"/>
      <c r="T214" s="206"/>
      <c r="U214" s="206"/>
    </row>
    <row r="215" spans="2:21" ht="88.5" customHeight="1" hidden="1">
      <c r="B215" s="243"/>
      <c r="C215" s="150"/>
      <c r="D215" s="207" t="s">
        <v>99</v>
      </c>
      <c r="E215" s="585" t="s">
        <v>102</v>
      </c>
      <c r="F215" s="586"/>
      <c r="G215" s="586"/>
      <c r="H215" s="586"/>
      <c r="I215" s="586"/>
      <c r="J215" s="586"/>
      <c r="K215" s="586"/>
      <c r="L215" s="586"/>
      <c r="M215" s="587"/>
      <c r="N215" s="210"/>
      <c r="S215" s="206"/>
      <c r="T215" s="206"/>
      <c r="U215" s="206"/>
    </row>
    <row r="216" spans="2:21" ht="16.5" customHeight="1" hidden="1" thickBot="1">
      <c r="B216" s="167"/>
      <c r="C216" s="154"/>
      <c r="D216" s="153"/>
      <c r="E216" s="154"/>
      <c r="F216" s="154"/>
      <c r="G216" s="154"/>
      <c r="H216" s="154"/>
      <c r="I216" s="154"/>
      <c r="J216" s="154"/>
      <c r="K216" s="154"/>
      <c r="L216" s="154"/>
      <c r="M216" s="154"/>
      <c r="N216" s="171"/>
      <c r="S216" s="206"/>
      <c r="T216" s="206"/>
      <c r="U216" s="206"/>
    </row>
    <row r="217" ht="11.25"/>
    <row r="218" ht="11.25" hidden="1"/>
    <row r="219" ht="11.25" hidden="1"/>
    <row r="220" ht="11.25" hidden="1"/>
  </sheetData>
  <sheetProtection password="CC48" sheet="1" formatCells="0" formatColumns="0" formatRows="0" insertColumns="0" insertRows="0"/>
  <mergeCells count="206">
    <mergeCell ref="E212:F212"/>
    <mergeCell ref="G212:H212"/>
    <mergeCell ref="I212:J212"/>
    <mergeCell ref="E215:M215"/>
    <mergeCell ref="I209:J209"/>
    <mergeCell ref="E210:F210"/>
    <mergeCell ref="G210:H210"/>
    <mergeCell ref="I210:J210"/>
    <mergeCell ref="E211:F211"/>
    <mergeCell ref="G211:H211"/>
    <mergeCell ref="I211:J211"/>
    <mergeCell ref="C206:E206"/>
    <mergeCell ref="G206:H206"/>
    <mergeCell ref="C207:F207"/>
    <mergeCell ref="G207:H207"/>
    <mergeCell ref="E209:F209"/>
    <mergeCell ref="G209:H209"/>
    <mergeCell ref="E195:M195"/>
    <mergeCell ref="G201:H201"/>
    <mergeCell ref="C202:F202"/>
    <mergeCell ref="G202:H202"/>
    <mergeCell ref="C203:E203"/>
    <mergeCell ref="G203:H205"/>
    <mergeCell ref="C204:E204"/>
    <mergeCell ref="C205:E205"/>
    <mergeCell ref="E186:F186"/>
    <mergeCell ref="G186:H186"/>
    <mergeCell ref="I186:J186"/>
    <mergeCell ref="E191:M191"/>
    <mergeCell ref="E187:F187"/>
    <mergeCell ref="G187:H187"/>
    <mergeCell ref="I187:J187"/>
    <mergeCell ref="E188:F188"/>
    <mergeCell ref="G188:H188"/>
    <mergeCell ref="I188:J188"/>
    <mergeCell ref="C183:F183"/>
    <mergeCell ref="G183:H183"/>
    <mergeCell ref="E185:F185"/>
    <mergeCell ref="G185:H185"/>
    <mergeCell ref="I185:J185"/>
    <mergeCell ref="C182:E182"/>
    <mergeCell ref="G182:H182"/>
    <mergeCell ref="E171:M171"/>
    <mergeCell ref="G177:H177"/>
    <mergeCell ref="C178:F178"/>
    <mergeCell ref="G178:H178"/>
    <mergeCell ref="E140:F140"/>
    <mergeCell ref="G140:H140"/>
    <mergeCell ref="I140:J140"/>
    <mergeCell ref="E143:M143"/>
    <mergeCell ref="I163:J163"/>
    <mergeCell ref="G155:H157"/>
    <mergeCell ref="E139:F139"/>
    <mergeCell ref="G139:H139"/>
    <mergeCell ref="I139:J139"/>
    <mergeCell ref="E123:M123"/>
    <mergeCell ref="G129:H129"/>
    <mergeCell ref="C130:F130"/>
    <mergeCell ref="G130:H130"/>
    <mergeCell ref="C131:E131"/>
    <mergeCell ref="G131:H133"/>
    <mergeCell ref="C132:E132"/>
    <mergeCell ref="K29:L29"/>
    <mergeCell ref="C179:E179"/>
    <mergeCell ref="G179:H181"/>
    <mergeCell ref="C180:E180"/>
    <mergeCell ref="C181:E181"/>
    <mergeCell ref="G137:H137"/>
    <mergeCell ref="I137:J137"/>
    <mergeCell ref="E138:F138"/>
    <mergeCell ref="G138:H138"/>
    <mergeCell ref="E118:M118"/>
    <mergeCell ref="E92:F92"/>
    <mergeCell ref="G92:H92"/>
    <mergeCell ref="I92:J92"/>
    <mergeCell ref="E113:F113"/>
    <mergeCell ref="G113:H113"/>
    <mergeCell ref="E137:F137"/>
    <mergeCell ref="E114:F114"/>
    <mergeCell ref="G114:H114"/>
    <mergeCell ref="C134:E134"/>
    <mergeCell ref="G134:H134"/>
    <mergeCell ref="E99:M99"/>
    <mergeCell ref="I138:J138"/>
    <mergeCell ref="I114:J114"/>
    <mergeCell ref="E115:F115"/>
    <mergeCell ref="G115:H115"/>
    <mergeCell ref="I115:J115"/>
    <mergeCell ref="C135:F135"/>
    <mergeCell ref="G135:H135"/>
    <mergeCell ref="C133:E133"/>
    <mergeCell ref="I112:J112"/>
    <mergeCell ref="C86:E86"/>
    <mergeCell ref="C87:E87"/>
    <mergeCell ref="G109:H109"/>
    <mergeCell ref="I113:J113"/>
    <mergeCell ref="I93:J93"/>
    <mergeCell ref="E95:M95"/>
    <mergeCell ref="G87:H87"/>
    <mergeCell ref="C88:F88"/>
    <mergeCell ref="G88:H88"/>
    <mergeCell ref="C106:E106"/>
    <mergeCell ref="C109:E109"/>
    <mergeCell ref="G104:H104"/>
    <mergeCell ref="E112:F112"/>
    <mergeCell ref="G112:H112"/>
    <mergeCell ref="C110:F110"/>
    <mergeCell ref="C107:E107"/>
    <mergeCell ref="C108:E108"/>
    <mergeCell ref="E93:F93"/>
    <mergeCell ref="G93:H93"/>
    <mergeCell ref="E67:F67"/>
    <mergeCell ref="G67:H67"/>
    <mergeCell ref="E71:M71"/>
    <mergeCell ref="C85:E85"/>
    <mergeCell ref="G82:H82"/>
    <mergeCell ref="C83:F83"/>
    <mergeCell ref="G83:H83"/>
    <mergeCell ref="C82:D82"/>
    <mergeCell ref="E33:F33"/>
    <mergeCell ref="E35:F35"/>
    <mergeCell ref="C56:D56"/>
    <mergeCell ref="C62:F62"/>
    <mergeCell ref="G62:H62"/>
    <mergeCell ref="E41:F41"/>
    <mergeCell ref="G41:H41"/>
    <mergeCell ref="G36:I36"/>
    <mergeCell ref="G35:I35"/>
    <mergeCell ref="G33:I33"/>
    <mergeCell ref="L57:M57"/>
    <mergeCell ref="L58:M58"/>
    <mergeCell ref="E36:F36"/>
    <mergeCell ref="E37:F37"/>
    <mergeCell ref="G56:H56"/>
    <mergeCell ref="C57:F57"/>
    <mergeCell ref="G57:H57"/>
    <mergeCell ref="E42:F42"/>
    <mergeCell ref="G42:H42"/>
    <mergeCell ref="I42:J42"/>
    <mergeCell ref="C2:N2"/>
    <mergeCell ref="C4:N4"/>
    <mergeCell ref="E31:F31"/>
    <mergeCell ref="E40:F40"/>
    <mergeCell ref="G40:H40"/>
    <mergeCell ref="I40:J40"/>
    <mergeCell ref="E29:F29"/>
    <mergeCell ref="G32:I32"/>
    <mergeCell ref="G38:I38"/>
    <mergeCell ref="G37:I37"/>
    <mergeCell ref="G34:I34"/>
    <mergeCell ref="E164:F164"/>
    <mergeCell ref="G164:H164"/>
    <mergeCell ref="I164:J164"/>
    <mergeCell ref="E167:M167"/>
    <mergeCell ref="E162:F162"/>
    <mergeCell ref="G162:H162"/>
    <mergeCell ref="I162:J162"/>
    <mergeCell ref="E163:F163"/>
    <mergeCell ref="G163:H163"/>
    <mergeCell ref="G31:I31"/>
    <mergeCell ref="C159:F159"/>
    <mergeCell ref="C158:E158"/>
    <mergeCell ref="C154:F154"/>
    <mergeCell ref="G159:H159"/>
    <mergeCell ref="G154:H154"/>
    <mergeCell ref="G158:H158"/>
    <mergeCell ref="C156:E156"/>
    <mergeCell ref="C157:E157"/>
    <mergeCell ref="E38:F38"/>
    <mergeCell ref="C58:E58"/>
    <mergeCell ref="I41:J41"/>
    <mergeCell ref="C44:N44"/>
    <mergeCell ref="E47:M47"/>
    <mergeCell ref="E66:F66"/>
    <mergeCell ref="E161:F161"/>
    <mergeCell ref="G161:H161"/>
    <mergeCell ref="I161:J161"/>
    <mergeCell ref="C105:F105"/>
    <mergeCell ref="G105:H105"/>
    <mergeCell ref="C84:E84"/>
    <mergeCell ref="G110:H110"/>
    <mergeCell ref="E147:M147"/>
    <mergeCell ref="C155:E155"/>
    <mergeCell ref="G66:H66"/>
    <mergeCell ref="I66:J66"/>
    <mergeCell ref="I90:J90"/>
    <mergeCell ref="I67:J67"/>
    <mergeCell ref="I91:J91"/>
    <mergeCell ref="C104:D104"/>
    <mergeCell ref="C59:E59"/>
    <mergeCell ref="C60:E60"/>
    <mergeCell ref="C61:E61"/>
    <mergeCell ref="G61:H61"/>
    <mergeCell ref="E64:F64"/>
    <mergeCell ref="E65:F65"/>
    <mergeCell ref="G65:H65"/>
    <mergeCell ref="I65:J65"/>
    <mergeCell ref="G153:H153"/>
    <mergeCell ref="E91:F91"/>
    <mergeCell ref="G91:H91"/>
    <mergeCell ref="G64:H64"/>
    <mergeCell ref="I64:J64"/>
    <mergeCell ref="E69:L69"/>
    <mergeCell ref="E76:M76"/>
    <mergeCell ref="E90:F90"/>
    <mergeCell ref="G90:H90"/>
  </mergeCells>
  <printOptions/>
  <pageMargins left="0.7086614173228347" right="0.7086614173228347" top="0.7480314960629921" bottom="0.7480314960629921" header="0.31496062992125984" footer="0.31496062992125984"/>
  <pageSetup cellComments="asDisplayed" fitToHeight="4" fitToWidth="1" horizontalDpi="600" verticalDpi="600" orientation="portrait" paperSize="9" scale="48" r:id="rId2"/>
  <headerFooter>
    <oddFooter>&amp;CPage &amp;P</oddFooter>
  </headerFooter>
  <rowBreaks count="2" manualBreakCount="2">
    <brk id="73" max="255" man="1"/>
    <brk id="1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2"/>
  <sheetViews>
    <sheetView showGridLines="0" zoomScaleSheetLayoutView="85" zoomScalePageLayoutView="0" workbookViewId="0" topLeftCell="A1">
      <selection activeCell="B21" sqref="B21:J21"/>
    </sheetView>
  </sheetViews>
  <sheetFormatPr defaultColWidth="0" defaultRowHeight="12.75" zeroHeight="1"/>
  <cols>
    <col min="1" max="1" width="2.28125" style="128" customWidth="1"/>
    <col min="2" max="2" width="40.7109375" style="129" customWidth="1"/>
    <col min="3" max="5" width="13.8515625" style="128" customWidth="1"/>
    <col min="6" max="6" width="10.00390625" style="128" customWidth="1"/>
    <col min="7" max="9" width="13.8515625" style="128" customWidth="1"/>
    <col min="10" max="10" width="17.7109375" style="128" customWidth="1"/>
    <col min="11" max="11" width="2.28125" style="128" customWidth="1"/>
    <col min="12" max="14" width="9.7109375" style="128" customWidth="1"/>
    <col min="15" max="47" width="0" style="128" hidden="1" customWidth="1"/>
    <col min="48" max="16384" width="9.7109375" style="128" hidden="1" customWidth="1"/>
  </cols>
  <sheetData>
    <row r="1" spans="1:15" ht="3.75" customHeight="1" thickBo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5"/>
      <c r="L1" s="347"/>
      <c r="M1" s="147"/>
      <c r="N1" s="147"/>
      <c r="O1" s="147"/>
    </row>
    <row r="2" spans="1:11" ht="3.75" customHeight="1" thickBot="1">
      <c r="A2" s="152"/>
      <c r="B2" s="175"/>
      <c r="C2" s="5"/>
      <c r="D2" s="5"/>
      <c r="E2" s="5"/>
      <c r="F2" s="176"/>
      <c r="G2" s="5"/>
      <c r="H2" s="5"/>
      <c r="I2" s="5"/>
      <c r="J2" s="154"/>
      <c r="K2" s="155"/>
    </row>
    <row r="3" spans="1:11" s="139" customFormat="1" ht="18.75" customHeight="1">
      <c r="A3" s="550" t="s">
        <v>116</v>
      </c>
      <c r="B3" s="551"/>
      <c r="C3" s="551"/>
      <c r="D3" s="551"/>
      <c r="E3" s="551"/>
      <c r="F3" s="551"/>
      <c r="G3" s="551"/>
      <c r="H3" s="551"/>
      <c r="I3" s="551"/>
      <c r="J3" s="551"/>
      <c r="K3" s="552"/>
    </row>
    <row r="4" spans="1:11" s="177" customFormat="1" ht="3.75" customHeight="1">
      <c r="A4" s="180"/>
      <c r="B4" s="348"/>
      <c r="C4" s="166"/>
      <c r="D4" s="166"/>
      <c r="E4" s="166"/>
      <c r="F4" s="166"/>
      <c r="G4" s="166"/>
      <c r="H4" s="166"/>
      <c r="I4" s="166"/>
      <c r="J4" s="166"/>
      <c r="K4" s="183"/>
    </row>
    <row r="5" spans="1:11" s="177" customFormat="1" ht="15" customHeight="1">
      <c r="A5" s="180"/>
      <c r="B5" s="2" t="s">
        <v>117</v>
      </c>
      <c r="C5" s="20">
        <f>Input!C14</f>
        <v>1</v>
      </c>
      <c r="D5" s="166"/>
      <c r="E5" s="166"/>
      <c r="F5" s="166"/>
      <c r="G5" s="166"/>
      <c r="H5" s="166"/>
      <c r="I5" s="166"/>
      <c r="J5" s="166"/>
      <c r="K5" s="183"/>
    </row>
    <row r="6" spans="1:11" s="139" customFormat="1" ht="3.75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s="177" customFormat="1" ht="15" customHeight="1">
      <c r="A7" s="180"/>
      <c r="B7" s="2" t="s">
        <v>39</v>
      </c>
      <c r="C7" s="349">
        <f>Input!C16</f>
        <v>42714</v>
      </c>
      <c r="D7" s="14"/>
      <c r="E7" s="350"/>
      <c r="F7" s="350"/>
      <c r="G7" s="166"/>
      <c r="H7" s="144" t="s">
        <v>118</v>
      </c>
      <c r="I7" s="349">
        <f>Input!C18</f>
        <v>43281</v>
      </c>
      <c r="J7" s="11"/>
      <c r="K7" s="183"/>
    </row>
    <row r="8" spans="1:11" s="139" customFormat="1" ht="3.75" customHeight="1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177" customFormat="1" ht="15" customHeight="1">
      <c r="A9" s="180"/>
      <c r="B9" s="2" t="s">
        <v>119</v>
      </c>
      <c r="C9" s="438">
        <f>'2. Incurred (Part A)'!F14</f>
        <v>0</v>
      </c>
      <c r="D9" s="439"/>
      <c r="E9" s="166"/>
      <c r="F9" s="166"/>
      <c r="G9" s="166"/>
      <c r="H9" s="144"/>
      <c r="I9" s="144"/>
      <c r="J9" s="144"/>
      <c r="K9" s="183"/>
    </row>
    <row r="10" spans="1:11" s="177" customFormat="1" ht="3.75" customHeight="1">
      <c r="A10" s="180"/>
      <c r="B10" s="348"/>
      <c r="C10" s="166"/>
      <c r="D10" s="166"/>
      <c r="E10" s="166"/>
      <c r="F10" s="166"/>
      <c r="G10" s="166"/>
      <c r="H10" s="166"/>
      <c r="I10" s="166"/>
      <c r="J10" s="166"/>
      <c r="K10" s="183"/>
    </row>
    <row r="11" spans="1:11" s="177" customFormat="1" ht="15" customHeight="1">
      <c r="A11" s="180"/>
      <c r="B11" s="2" t="s">
        <v>85</v>
      </c>
      <c r="C11" s="349">
        <f>Input!G16</f>
        <v>43405</v>
      </c>
      <c r="D11" s="11"/>
      <c r="E11" s="350"/>
      <c r="F11" s="350"/>
      <c r="G11" s="166"/>
      <c r="H11" s="144" t="s">
        <v>120</v>
      </c>
      <c r="I11" s="349">
        <f>Input!G18</f>
        <v>43585</v>
      </c>
      <c r="J11" s="11"/>
      <c r="K11" s="183"/>
    </row>
    <row r="12" spans="1:11" s="139" customFormat="1" ht="3.75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3"/>
    </row>
    <row r="13" spans="1:11" s="177" customFormat="1" ht="15" customHeight="1">
      <c r="A13" s="180"/>
      <c r="B13" s="2" t="s">
        <v>121</v>
      </c>
      <c r="C13" s="438">
        <f>'3. Proposed (Part B)'!J38</f>
        <v>0</v>
      </c>
      <c r="D13" s="439"/>
      <c r="E13" s="166"/>
      <c r="F13" s="166"/>
      <c r="G13" s="166"/>
      <c r="H13" s="144"/>
      <c r="I13" s="144"/>
      <c r="J13" s="144"/>
      <c r="K13" s="183"/>
    </row>
    <row r="14" spans="1:11" s="177" customFormat="1" ht="5.25" customHeight="1">
      <c r="A14" s="180"/>
      <c r="B14" s="144"/>
      <c r="C14" s="6"/>
      <c r="D14" s="6"/>
      <c r="E14" s="166"/>
      <c r="F14" s="166"/>
      <c r="G14" s="166"/>
      <c r="H14" s="144"/>
      <c r="I14" s="144"/>
      <c r="J14" s="144"/>
      <c r="K14" s="183"/>
    </row>
    <row r="15" spans="1:11" s="177" customFormat="1" ht="15" customHeight="1">
      <c r="A15" s="180"/>
      <c r="B15" s="2" t="s">
        <v>122</v>
      </c>
      <c r="C15" s="438">
        <f>'2. Incurred (Part A)'!H18</f>
        <v>0</v>
      </c>
      <c r="D15" s="439"/>
      <c r="E15" s="166"/>
      <c r="F15" s="166"/>
      <c r="G15" s="166"/>
      <c r="H15" s="144"/>
      <c r="I15" s="144"/>
      <c r="J15" s="144"/>
      <c r="K15" s="183"/>
    </row>
    <row r="16" spans="1:11" s="177" customFormat="1" ht="5.25" customHeight="1">
      <c r="A16" s="180"/>
      <c r="B16" s="144"/>
      <c r="C16" s="14"/>
      <c r="D16" s="166"/>
      <c r="E16" s="166"/>
      <c r="F16" s="166"/>
      <c r="G16" s="166"/>
      <c r="H16" s="166"/>
      <c r="I16" s="166"/>
      <c r="J16" s="166"/>
      <c r="K16" s="183"/>
    </row>
    <row r="17" spans="1:11" s="177" customFormat="1" ht="15" customHeight="1">
      <c r="A17" s="180"/>
      <c r="B17" s="2" t="s">
        <v>123</v>
      </c>
      <c r="C17" s="438">
        <f>'2. Incurred (Part A)'!F235</f>
        <v>0</v>
      </c>
      <c r="D17" s="439"/>
      <c r="E17" s="166"/>
      <c r="F17" s="166"/>
      <c r="G17" s="166"/>
      <c r="H17" s="166"/>
      <c r="I17" s="166"/>
      <c r="J17" s="166"/>
      <c r="K17" s="183"/>
    </row>
    <row r="18" spans="1:11" s="177" customFormat="1" ht="15" customHeight="1">
      <c r="A18" s="180"/>
      <c r="B18" s="144"/>
      <c r="C18" s="14"/>
      <c r="D18" s="166"/>
      <c r="E18" s="166"/>
      <c r="F18" s="166"/>
      <c r="G18" s="166"/>
      <c r="H18" s="166"/>
      <c r="I18" s="166"/>
      <c r="J18" s="166"/>
      <c r="K18" s="183"/>
    </row>
    <row r="19" spans="1:11" s="177" customFormat="1" ht="15" customHeight="1">
      <c r="A19" s="180"/>
      <c r="B19" s="144"/>
      <c r="C19" s="14"/>
      <c r="D19" s="166"/>
      <c r="E19" s="166"/>
      <c r="F19" s="166"/>
      <c r="G19" s="166"/>
      <c r="H19" s="166"/>
      <c r="I19" s="166"/>
      <c r="J19" s="166"/>
      <c r="K19" s="183"/>
    </row>
    <row r="20" spans="1:11" s="177" customFormat="1" ht="15" customHeight="1">
      <c r="A20" s="180"/>
      <c r="B20" s="144"/>
      <c r="C20" s="14"/>
      <c r="D20" s="166"/>
      <c r="E20" s="166"/>
      <c r="F20" s="166"/>
      <c r="G20" s="166"/>
      <c r="H20" s="166"/>
      <c r="I20" s="166"/>
      <c r="J20" s="166"/>
      <c r="K20" s="183"/>
    </row>
    <row r="21" spans="1:15" s="139" customFormat="1" ht="177" customHeight="1">
      <c r="A21" s="135"/>
      <c r="B21" s="464" t="s">
        <v>124</v>
      </c>
      <c r="C21" s="464"/>
      <c r="D21" s="464"/>
      <c r="E21" s="464"/>
      <c r="F21" s="464"/>
      <c r="G21" s="464"/>
      <c r="H21" s="464"/>
      <c r="I21" s="464"/>
      <c r="J21" s="464"/>
      <c r="K21" s="137"/>
      <c r="L21" s="177"/>
      <c r="M21" s="177"/>
      <c r="N21" s="177"/>
      <c r="O21" s="177"/>
    </row>
    <row r="22" spans="1:11" ht="15" customHeight="1">
      <c r="A22" s="140"/>
      <c r="B22" s="141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s="139" customFormat="1" ht="15" customHeight="1">
      <c r="A23" s="135"/>
      <c r="B23" s="148"/>
      <c r="C23" s="464" t="s">
        <v>125</v>
      </c>
      <c r="D23" s="464"/>
      <c r="E23" s="464"/>
      <c r="F23" s="464"/>
      <c r="G23" s="464" t="s">
        <v>126</v>
      </c>
      <c r="H23" s="464"/>
      <c r="I23" s="464"/>
      <c r="J23" s="464"/>
      <c r="K23" s="137"/>
    </row>
    <row r="24" spans="1:11" ht="15" customHeight="1">
      <c r="A24" s="140"/>
      <c r="B24" s="2" t="s">
        <v>31</v>
      </c>
      <c r="C24" s="461"/>
      <c r="D24" s="462"/>
      <c r="E24" s="462"/>
      <c r="F24" s="463"/>
      <c r="G24" s="461"/>
      <c r="H24" s="462"/>
      <c r="I24" s="462"/>
      <c r="J24" s="463"/>
      <c r="K24" s="143"/>
    </row>
    <row r="25" spans="1:11" ht="3.75" customHeight="1">
      <c r="A25" s="140"/>
      <c r="B25" s="141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45" customHeight="1">
      <c r="A26" s="140"/>
      <c r="B26" s="2" t="s">
        <v>32</v>
      </c>
      <c r="C26" s="475"/>
      <c r="D26" s="476"/>
      <c r="E26" s="476"/>
      <c r="F26" s="477"/>
      <c r="G26" s="475"/>
      <c r="H26" s="476"/>
      <c r="I26" s="476"/>
      <c r="J26" s="477"/>
      <c r="K26" s="143"/>
    </row>
    <row r="27" spans="1:11" ht="3.75" customHeight="1">
      <c r="A27" s="140"/>
      <c r="B27" s="141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15" customHeight="1">
      <c r="A28" s="140"/>
      <c r="B28" s="2" t="s">
        <v>33</v>
      </c>
      <c r="C28" s="461"/>
      <c r="D28" s="462"/>
      <c r="E28" s="462"/>
      <c r="F28" s="463"/>
      <c r="G28" s="461"/>
      <c r="H28" s="462"/>
      <c r="I28" s="462"/>
      <c r="J28" s="463"/>
      <c r="K28" s="143"/>
    </row>
    <row r="29" spans="1:11" ht="3.75" customHeight="1">
      <c r="A29" s="140"/>
      <c r="B29" s="141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s="139" customFormat="1" ht="15" customHeight="1">
      <c r="A30" s="135"/>
      <c r="B30" s="148"/>
      <c r="C30" s="149" t="s">
        <v>34</v>
      </c>
      <c r="D30" s="149" t="s">
        <v>35</v>
      </c>
      <c r="E30" s="149" t="s">
        <v>36</v>
      </c>
      <c r="F30" s="150"/>
      <c r="G30" s="149" t="s">
        <v>34</v>
      </c>
      <c r="H30" s="149" t="s">
        <v>35</v>
      </c>
      <c r="I30" s="149" t="s">
        <v>36</v>
      </c>
      <c r="J30" s="150"/>
      <c r="K30" s="137"/>
    </row>
    <row r="31" spans="1:11" ht="15" customHeight="1">
      <c r="A31" s="140"/>
      <c r="B31" s="2" t="s">
        <v>37</v>
      </c>
      <c r="C31" s="41"/>
      <c r="D31" s="41"/>
      <c r="E31" s="41"/>
      <c r="F31" s="142"/>
      <c r="G31" s="41"/>
      <c r="H31" s="41"/>
      <c r="I31" s="41"/>
      <c r="J31" s="142"/>
      <c r="K31" s="143"/>
    </row>
    <row r="32" spans="1:11" ht="3.75" customHeight="1" thickBot="1">
      <c r="A32" s="152"/>
      <c r="B32" s="153"/>
      <c r="C32" s="154"/>
      <c r="D32" s="154"/>
      <c r="E32" s="154"/>
      <c r="F32" s="154"/>
      <c r="G32" s="154"/>
      <c r="H32" s="154"/>
      <c r="I32" s="154"/>
      <c r="J32" s="154"/>
      <c r="K32" s="155"/>
    </row>
    <row r="33" ht="11.25"/>
    <row r="34" ht="11.25"/>
    <row r="35" ht="11.25"/>
    <row r="36" ht="11.25"/>
  </sheetData>
  <sheetProtection password="CC48" sheet="1"/>
  <mergeCells count="14">
    <mergeCell ref="C24:F24"/>
    <mergeCell ref="G24:J24"/>
    <mergeCell ref="C26:F26"/>
    <mergeCell ref="G26:J26"/>
    <mergeCell ref="C28:F28"/>
    <mergeCell ref="G28:J28"/>
    <mergeCell ref="A3:K3"/>
    <mergeCell ref="C9:D9"/>
    <mergeCell ref="C13:D13"/>
    <mergeCell ref="B21:J21"/>
    <mergeCell ref="C23:F23"/>
    <mergeCell ref="G23:J23"/>
    <mergeCell ref="C15:D15"/>
    <mergeCell ref="C17:D17"/>
  </mergeCells>
  <dataValidations count="3">
    <dataValidation type="list" allowBlank="1" showInputMessage="1" showErrorMessage="1" sqref="I2 E2">
      <formula1>eligible_period_years</formula1>
    </dataValidation>
    <dataValidation type="list" allowBlank="1" showInputMessage="1" showErrorMessage="1" sqref="H2 D2">
      <formula1>months_of_year</formula1>
    </dataValidation>
    <dataValidation type="list" allowBlank="1" showInputMessage="1" showErrorMessage="1" sqref="C2 G2">
      <formula1>days_of_month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6"/>
  <sheetViews>
    <sheetView zoomScalePageLayoutView="0" workbookViewId="0" topLeftCell="A1">
      <selection activeCell="Q25" sqref="Q25"/>
    </sheetView>
  </sheetViews>
  <sheetFormatPr defaultColWidth="0" defaultRowHeight="15" customHeight="1" zeroHeight="1"/>
  <cols>
    <col min="1" max="1" width="19.421875" style="425" customWidth="1"/>
    <col min="2" max="3" width="9.140625" style="384" customWidth="1"/>
    <col min="4" max="4" width="21.7109375" style="384" customWidth="1"/>
    <col min="5" max="9" width="9.140625" style="384" customWidth="1"/>
    <col min="10" max="10" width="1.8515625" style="384" hidden="1" customWidth="1"/>
    <col min="11" max="11" width="1.57421875" style="384" hidden="1" customWidth="1"/>
    <col min="12" max="12" width="20.421875" style="384" hidden="1" customWidth="1"/>
    <col min="13" max="14" width="9.140625" style="384" customWidth="1"/>
    <col min="15" max="15" width="7.57421875" style="384" customWidth="1"/>
    <col min="16" max="16" width="13.28125" style="384" hidden="1" customWidth="1"/>
    <col min="17" max="17" width="19.421875" style="384" customWidth="1"/>
    <col min="18" max="18" width="9.140625" style="384" customWidth="1"/>
    <col min="19" max="19" width="19.421875" style="384" customWidth="1"/>
    <col min="20" max="20" width="11.140625" style="384" customWidth="1"/>
    <col min="21" max="21" width="11.140625" style="386" customWidth="1"/>
    <col min="22" max="22" width="11.140625" style="384" customWidth="1"/>
    <col min="23" max="25" width="11.140625" style="386" customWidth="1"/>
    <col min="26" max="26" width="9.140625" style="387" customWidth="1"/>
    <col min="27" max="58" width="0" style="386" hidden="1" customWidth="1"/>
    <col min="59" max="16384" width="9.140625" style="386" hidden="1" customWidth="1"/>
  </cols>
  <sheetData>
    <row r="1" spans="1:56" s="382" customFormat="1" ht="15" customHeight="1">
      <c r="A1" s="667"/>
      <c r="B1" s="670" t="s">
        <v>215</v>
      </c>
      <c r="C1" s="670"/>
      <c r="D1" s="671"/>
      <c r="E1" s="672" t="s">
        <v>216</v>
      </c>
      <c r="F1" s="673"/>
      <c r="G1" s="673"/>
      <c r="H1" s="673"/>
      <c r="I1" s="673"/>
      <c r="J1" s="673"/>
      <c r="K1" s="674"/>
      <c r="L1" s="377" t="s">
        <v>217</v>
      </c>
      <c r="M1" s="652" t="s">
        <v>218</v>
      </c>
      <c r="N1" s="658"/>
      <c r="O1" s="658"/>
      <c r="P1" s="653"/>
      <c r="Q1" s="684" t="s">
        <v>219</v>
      </c>
      <c r="R1" s="652" t="s">
        <v>220</v>
      </c>
      <c r="S1" s="653"/>
      <c r="T1" s="652" t="s">
        <v>221</v>
      </c>
      <c r="U1" s="653"/>
      <c r="V1" s="658" t="s">
        <v>222</v>
      </c>
      <c r="W1" s="659"/>
      <c r="X1" s="378"/>
      <c r="Y1" s="378"/>
      <c r="Z1" s="379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</row>
    <row r="2" spans="1:56" ht="15" customHeight="1">
      <c r="A2" s="668"/>
      <c r="B2" s="626" t="s">
        <v>223</v>
      </c>
      <c r="C2" s="627"/>
      <c r="D2" s="628"/>
      <c r="E2" s="675"/>
      <c r="F2" s="676"/>
      <c r="G2" s="676"/>
      <c r="H2" s="676"/>
      <c r="I2" s="676"/>
      <c r="J2" s="676"/>
      <c r="K2" s="677"/>
      <c r="L2" s="383"/>
      <c r="M2" s="654"/>
      <c r="N2" s="660"/>
      <c r="O2" s="660"/>
      <c r="P2" s="655"/>
      <c r="Q2" s="685"/>
      <c r="R2" s="654"/>
      <c r="S2" s="655"/>
      <c r="T2" s="654"/>
      <c r="U2" s="655"/>
      <c r="V2" s="660"/>
      <c r="W2" s="661"/>
      <c r="X2" s="378"/>
      <c r="Y2" s="378"/>
      <c r="Z2" s="384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</row>
    <row r="3" spans="1:25" ht="15.75" customHeight="1" thickBot="1">
      <c r="A3" s="669"/>
      <c r="B3" s="613"/>
      <c r="C3" s="614"/>
      <c r="D3" s="615"/>
      <c r="E3" s="678"/>
      <c r="F3" s="679"/>
      <c r="G3" s="679"/>
      <c r="H3" s="679"/>
      <c r="I3" s="679"/>
      <c r="J3" s="679"/>
      <c r="K3" s="680"/>
      <c r="L3" s="383"/>
      <c r="M3" s="681"/>
      <c r="N3" s="682"/>
      <c r="O3" s="682"/>
      <c r="P3" s="683"/>
      <c r="Q3" s="686"/>
      <c r="R3" s="656"/>
      <c r="S3" s="657"/>
      <c r="T3" s="656"/>
      <c r="U3" s="657"/>
      <c r="V3" s="662"/>
      <c r="W3" s="663"/>
      <c r="X3" s="378"/>
      <c r="Y3" s="378"/>
    </row>
    <row r="4" spans="1:25" ht="15" customHeight="1">
      <c r="A4" s="634" t="s">
        <v>212</v>
      </c>
      <c r="B4" s="664"/>
      <c r="C4" s="665"/>
      <c r="D4" s="666"/>
      <c r="E4" s="641"/>
      <c r="F4" s="642"/>
      <c r="G4" s="642"/>
      <c r="H4" s="642"/>
      <c r="I4" s="643"/>
      <c r="J4" s="641"/>
      <c r="K4" s="643"/>
      <c r="L4" s="388" t="s">
        <v>224</v>
      </c>
      <c r="M4" s="641"/>
      <c r="N4" s="642"/>
      <c r="O4" s="643"/>
      <c r="P4" s="388" t="s">
        <v>224</v>
      </c>
      <c r="Q4" s="389"/>
      <c r="R4" s="609" t="s">
        <v>225</v>
      </c>
      <c r="S4" s="610"/>
      <c r="T4" s="641"/>
      <c r="U4" s="643"/>
      <c r="V4" s="650"/>
      <c r="W4" s="651"/>
      <c r="X4" s="390"/>
      <c r="Y4" s="390"/>
    </row>
    <row r="5" spans="1:25" ht="14.25">
      <c r="A5" s="625"/>
      <c r="B5" s="629"/>
      <c r="C5" s="630"/>
      <c r="D5" s="631"/>
      <c r="E5" s="607"/>
      <c r="F5" s="608"/>
      <c r="G5" s="608"/>
      <c r="H5" s="608"/>
      <c r="I5" s="638"/>
      <c r="J5" s="607"/>
      <c r="K5" s="638"/>
      <c r="L5" s="391"/>
      <c r="M5" s="607"/>
      <c r="N5" s="608"/>
      <c r="O5" s="638"/>
      <c r="P5" s="391"/>
      <c r="Q5" s="392"/>
      <c r="R5" s="609" t="s">
        <v>225</v>
      </c>
      <c r="S5" s="610"/>
      <c r="T5" s="607"/>
      <c r="U5" s="638"/>
      <c r="V5" s="608"/>
      <c r="W5" s="635"/>
      <c r="X5" s="390"/>
      <c r="Y5" s="390"/>
    </row>
    <row r="6" spans="1:25" ht="14.25" customHeight="1">
      <c r="A6" s="625" t="s">
        <v>226</v>
      </c>
      <c r="B6" s="626"/>
      <c r="C6" s="627"/>
      <c r="D6" s="628"/>
      <c r="E6" s="607"/>
      <c r="F6" s="608"/>
      <c r="G6" s="608"/>
      <c r="H6" s="608"/>
      <c r="I6" s="638"/>
      <c r="J6" s="607"/>
      <c r="K6" s="638"/>
      <c r="L6" s="391" t="s">
        <v>224</v>
      </c>
      <c r="M6" s="607"/>
      <c r="N6" s="608"/>
      <c r="O6" s="638"/>
      <c r="P6" s="391" t="s">
        <v>224</v>
      </c>
      <c r="Q6" s="392"/>
      <c r="R6" s="609" t="s">
        <v>225</v>
      </c>
      <c r="S6" s="610"/>
      <c r="T6" s="607"/>
      <c r="U6" s="638"/>
      <c r="V6" s="608"/>
      <c r="W6" s="635"/>
      <c r="X6" s="390"/>
      <c r="Y6" s="390"/>
    </row>
    <row r="7" spans="1:25" ht="14.25">
      <c r="A7" s="625"/>
      <c r="B7" s="629"/>
      <c r="C7" s="630"/>
      <c r="D7" s="631"/>
      <c r="E7" s="607"/>
      <c r="F7" s="608"/>
      <c r="G7" s="608"/>
      <c r="H7" s="608"/>
      <c r="I7" s="638"/>
      <c r="J7" s="607"/>
      <c r="K7" s="638"/>
      <c r="L7" s="391"/>
      <c r="M7" s="607"/>
      <c r="N7" s="608"/>
      <c r="O7" s="638"/>
      <c r="P7" s="391"/>
      <c r="Q7" s="392"/>
      <c r="R7" s="609" t="s">
        <v>225</v>
      </c>
      <c r="S7" s="610"/>
      <c r="T7" s="607"/>
      <c r="U7" s="638"/>
      <c r="V7" s="608"/>
      <c r="W7" s="635"/>
      <c r="X7" s="390"/>
      <c r="Y7" s="390"/>
    </row>
    <row r="8" spans="1:25" ht="14.25" customHeight="1">
      <c r="A8" s="611" t="s">
        <v>227</v>
      </c>
      <c r="B8" s="644"/>
      <c r="C8" s="645"/>
      <c r="D8" s="646"/>
      <c r="E8" s="607"/>
      <c r="F8" s="608"/>
      <c r="G8" s="608"/>
      <c r="H8" s="608"/>
      <c r="I8" s="638"/>
      <c r="J8" s="607"/>
      <c r="K8" s="638"/>
      <c r="L8" s="391"/>
      <c r="M8" s="607"/>
      <c r="N8" s="608"/>
      <c r="O8" s="638"/>
      <c r="P8" s="391"/>
      <c r="Q8" s="392"/>
      <c r="R8" s="609" t="s">
        <v>225</v>
      </c>
      <c r="S8" s="610"/>
      <c r="T8" s="607"/>
      <c r="U8" s="638"/>
      <c r="V8" s="608"/>
      <c r="W8" s="635"/>
      <c r="X8" s="390"/>
      <c r="Y8" s="390"/>
    </row>
    <row r="9" spans="1:25" ht="15" customHeight="1" thickBot="1">
      <c r="A9" s="612"/>
      <c r="B9" s="647"/>
      <c r="C9" s="648"/>
      <c r="D9" s="649"/>
      <c r="E9" s="619"/>
      <c r="F9" s="620"/>
      <c r="G9" s="620"/>
      <c r="H9" s="620"/>
      <c r="I9" s="636"/>
      <c r="J9" s="619"/>
      <c r="K9" s="636"/>
      <c r="L9" s="393"/>
      <c r="M9" s="619"/>
      <c r="N9" s="620"/>
      <c r="O9" s="636"/>
      <c r="P9" s="393"/>
      <c r="Q9" s="394"/>
      <c r="R9" s="621" t="s">
        <v>225</v>
      </c>
      <c r="S9" s="622"/>
      <c r="T9" s="619"/>
      <c r="U9" s="636"/>
      <c r="V9" s="620"/>
      <c r="W9" s="637"/>
      <c r="X9" s="390"/>
      <c r="Y9" s="390"/>
    </row>
    <row r="10" spans="1:25" ht="14.25">
      <c r="A10" s="634" t="s">
        <v>213</v>
      </c>
      <c r="B10" s="395"/>
      <c r="C10" s="390"/>
      <c r="D10" s="396"/>
      <c r="E10" s="641"/>
      <c r="F10" s="642"/>
      <c r="G10" s="642"/>
      <c r="H10" s="642"/>
      <c r="I10" s="642"/>
      <c r="J10" s="397"/>
      <c r="K10" s="398"/>
      <c r="L10" s="388"/>
      <c r="M10" s="641"/>
      <c r="N10" s="642"/>
      <c r="O10" s="643"/>
      <c r="P10" s="388"/>
      <c r="Q10" s="389"/>
      <c r="R10" s="609" t="s">
        <v>225</v>
      </c>
      <c r="S10" s="610"/>
      <c r="T10" s="607"/>
      <c r="U10" s="638"/>
      <c r="V10" s="608"/>
      <c r="W10" s="635"/>
      <c r="X10" s="390"/>
      <c r="Y10" s="390"/>
    </row>
    <row r="11" spans="1:25" ht="14.25">
      <c r="A11" s="625"/>
      <c r="B11" s="399"/>
      <c r="C11" s="389"/>
      <c r="D11" s="400"/>
      <c r="E11" s="607"/>
      <c r="F11" s="608"/>
      <c r="G11" s="608"/>
      <c r="H11" s="608"/>
      <c r="I11" s="638"/>
      <c r="J11" s="607"/>
      <c r="K11" s="638"/>
      <c r="L11" s="391"/>
      <c r="M11" s="607"/>
      <c r="N11" s="608"/>
      <c r="O11" s="638"/>
      <c r="P11" s="391"/>
      <c r="Q11" s="392"/>
      <c r="R11" s="609" t="s">
        <v>225</v>
      </c>
      <c r="S11" s="610"/>
      <c r="T11" s="607"/>
      <c r="U11" s="638"/>
      <c r="V11" s="608"/>
      <c r="W11" s="635"/>
      <c r="X11" s="390"/>
      <c r="Y11" s="390"/>
    </row>
    <row r="12" spans="1:25" ht="14.25" customHeight="1">
      <c r="A12" s="625" t="s">
        <v>228</v>
      </c>
      <c r="B12" s="401"/>
      <c r="C12" s="402"/>
      <c r="D12" s="403"/>
      <c r="E12" s="607"/>
      <c r="F12" s="608"/>
      <c r="G12" s="608"/>
      <c r="H12" s="608"/>
      <c r="I12" s="638"/>
      <c r="J12" s="607"/>
      <c r="K12" s="638"/>
      <c r="L12" s="391"/>
      <c r="M12" s="607"/>
      <c r="N12" s="608"/>
      <c r="O12" s="638"/>
      <c r="P12" s="391"/>
      <c r="Q12" s="392"/>
      <c r="R12" s="609" t="s">
        <v>225</v>
      </c>
      <c r="S12" s="610"/>
      <c r="T12" s="607"/>
      <c r="U12" s="638"/>
      <c r="V12" s="608"/>
      <c r="W12" s="635"/>
      <c r="X12" s="390"/>
      <c r="Y12" s="390"/>
    </row>
    <row r="13" spans="1:25" ht="14.25">
      <c r="A13" s="625"/>
      <c r="B13" s="399"/>
      <c r="C13" s="389"/>
      <c r="D13" s="400"/>
      <c r="E13" s="607"/>
      <c r="F13" s="608"/>
      <c r="G13" s="608"/>
      <c r="H13" s="608"/>
      <c r="I13" s="638"/>
      <c r="J13" s="607"/>
      <c r="K13" s="638"/>
      <c r="L13" s="391"/>
      <c r="M13" s="607"/>
      <c r="N13" s="608"/>
      <c r="O13" s="638"/>
      <c r="P13" s="391"/>
      <c r="Q13" s="392"/>
      <c r="R13" s="609" t="s">
        <v>225</v>
      </c>
      <c r="S13" s="610"/>
      <c r="T13" s="607"/>
      <c r="U13" s="638"/>
      <c r="V13" s="608"/>
      <c r="W13" s="635"/>
      <c r="X13" s="390"/>
      <c r="Y13" s="390"/>
    </row>
    <row r="14" spans="1:25" ht="14.25" customHeight="1">
      <c r="A14" s="611" t="s">
        <v>229</v>
      </c>
      <c r="B14" s="401"/>
      <c r="C14" s="402"/>
      <c r="D14" s="403"/>
      <c r="E14" s="607"/>
      <c r="F14" s="608"/>
      <c r="G14" s="608"/>
      <c r="H14" s="608"/>
      <c r="I14" s="638"/>
      <c r="J14" s="607"/>
      <c r="K14" s="638"/>
      <c r="L14" s="391"/>
      <c r="M14" s="607"/>
      <c r="N14" s="608"/>
      <c r="O14" s="638"/>
      <c r="P14" s="391"/>
      <c r="Q14" s="392"/>
      <c r="R14" s="609" t="s">
        <v>225</v>
      </c>
      <c r="S14" s="610"/>
      <c r="T14" s="607"/>
      <c r="U14" s="638"/>
      <c r="V14" s="608"/>
      <c r="W14" s="635"/>
      <c r="X14" s="390"/>
      <c r="Y14" s="390"/>
    </row>
    <row r="15" spans="1:25" ht="14.25" customHeight="1">
      <c r="A15" s="611"/>
      <c r="B15" s="399"/>
      <c r="C15" s="389"/>
      <c r="D15" s="400"/>
      <c r="E15" s="607"/>
      <c r="F15" s="608"/>
      <c r="G15" s="608"/>
      <c r="H15" s="608"/>
      <c r="I15" s="638"/>
      <c r="J15" s="607"/>
      <c r="K15" s="638"/>
      <c r="L15" s="391"/>
      <c r="M15" s="607"/>
      <c r="N15" s="608"/>
      <c r="O15" s="638"/>
      <c r="P15" s="391"/>
      <c r="Q15" s="392"/>
      <c r="R15" s="609" t="s">
        <v>225</v>
      </c>
      <c r="S15" s="610"/>
      <c r="T15" s="607"/>
      <c r="U15" s="638"/>
      <c r="V15" s="608"/>
      <c r="W15" s="635"/>
      <c r="X15" s="390"/>
      <c r="Y15" s="390"/>
    </row>
    <row r="16" spans="1:25" ht="14.25" customHeight="1" hidden="1">
      <c r="A16" s="640" t="s">
        <v>230</v>
      </c>
      <c r="B16" s="401"/>
      <c r="C16" s="402"/>
      <c r="D16" s="403"/>
      <c r="E16" s="607"/>
      <c r="F16" s="608"/>
      <c r="G16" s="608"/>
      <c r="H16" s="608"/>
      <c r="I16" s="638"/>
      <c r="J16" s="607"/>
      <c r="K16" s="608"/>
      <c r="L16" s="404"/>
      <c r="M16" s="607"/>
      <c r="N16" s="608"/>
      <c r="O16" s="638"/>
      <c r="P16" s="391"/>
      <c r="Q16" s="392"/>
      <c r="R16" s="609" t="s">
        <v>225</v>
      </c>
      <c r="S16" s="610"/>
      <c r="T16" s="607"/>
      <c r="U16" s="638"/>
      <c r="V16" s="608"/>
      <c r="W16" s="635"/>
      <c r="X16" s="390"/>
      <c r="Y16" s="390"/>
    </row>
    <row r="17" spans="1:25" ht="14.25" customHeight="1" hidden="1">
      <c r="A17" s="640"/>
      <c r="B17" s="399"/>
      <c r="C17" s="389"/>
      <c r="D17" s="400"/>
      <c r="E17" s="607"/>
      <c r="F17" s="608"/>
      <c r="G17" s="608"/>
      <c r="H17" s="608"/>
      <c r="I17" s="638"/>
      <c r="J17" s="607"/>
      <c r="K17" s="608"/>
      <c r="L17" s="404"/>
      <c r="M17" s="607"/>
      <c r="N17" s="608"/>
      <c r="O17" s="638"/>
      <c r="P17" s="391"/>
      <c r="Q17" s="392"/>
      <c r="R17" s="609" t="s">
        <v>225</v>
      </c>
      <c r="S17" s="610"/>
      <c r="T17" s="607"/>
      <c r="U17" s="638"/>
      <c r="V17" s="608"/>
      <c r="W17" s="635"/>
      <c r="X17" s="390"/>
      <c r="Y17" s="390"/>
    </row>
    <row r="18" spans="1:25" ht="14.25" customHeight="1" hidden="1">
      <c r="A18" s="640"/>
      <c r="B18" s="401"/>
      <c r="C18" s="402"/>
      <c r="D18" s="403"/>
      <c r="E18" s="607"/>
      <c r="F18" s="608"/>
      <c r="G18" s="608"/>
      <c r="H18" s="608"/>
      <c r="I18" s="638"/>
      <c r="J18" s="607"/>
      <c r="K18" s="608"/>
      <c r="L18" s="404"/>
      <c r="M18" s="607"/>
      <c r="N18" s="608"/>
      <c r="O18" s="638"/>
      <c r="P18" s="391"/>
      <c r="Q18" s="392"/>
      <c r="R18" s="609" t="s">
        <v>225</v>
      </c>
      <c r="S18" s="610"/>
      <c r="T18" s="607"/>
      <c r="U18" s="638"/>
      <c r="V18" s="608"/>
      <c r="W18" s="635"/>
      <c r="X18" s="390"/>
      <c r="Y18" s="390"/>
    </row>
    <row r="19" spans="1:25" ht="14.25" customHeight="1" hidden="1">
      <c r="A19" s="640"/>
      <c r="B19" s="399"/>
      <c r="C19" s="389"/>
      <c r="D19" s="400"/>
      <c r="E19" s="607"/>
      <c r="F19" s="608"/>
      <c r="G19" s="608"/>
      <c r="H19" s="608"/>
      <c r="I19" s="638"/>
      <c r="J19" s="607"/>
      <c r="K19" s="608"/>
      <c r="L19" s="404"/>
      <c r="M19" s="607"/>
      <c r="N19" s="608"/>
      <c r="O19" s="638"/>
      <c r="P19" s="391"/>
      <c r="Q19" s="392"/>
      <c r="R19" s="609" t="s">
        <v>225</v>
      </c>
      <c r="S19" s="610"/>
      <c r="T19" s="607"/>
      <c r="U19" s="638"/>
      <c r="V19" s="608"/>
      <c r="W19" s="635"/>
      <c r="X19" s="390"/>
      <c r="Y19" s="390"/>
    </row>
    <row r="20" spans="1:25" ht="14.25" customHeight="1">
      <c r="A20" s="639" t="s">
        <v>231</v>
      </c>
      <c r="B20" s="401"/>
      <c r="C20" s="402"/>
      <c r="D20" s="403"/>
      <c r="E20" s="607"/>
      <c r="F20" s="608"/>
      <c r="G20" s="608"/>
      <c r="H20" s="608"/>
      <c r="I20" s="638"/>
      <c r="J20" s="607"/>
      <c r="K20" s="638"/>
      <c r="L20" s="388"/>
      <c r="M20" s="607"/>
      <c r="N20" s="608"/>
      <c r="O20" s="638"/>
      <c r="P20" s="388"/>
      <c r="Q20" s="392"/>
      <c r="R20" s="609" t="s">
        <v>225</v>
      </c>
      <c r="S20" s="610"/>
      <c r="T20" s="607"/>
      <c r="U20" s="638"/>
      <c r="V20" s="608"/>
      <c r="W20" s="635"/>
      <c r="X20" s="390"/>
      <c r="Y20" s="390"/>
    </row>
    <row r="21" spans="1:25" ht="14.25" customHeight="1">
      <c r="A21" s="611"/>
      <c r="B21" s="399"/>
      <c r="C21" s="389"/>
      <c r="D21" s="400"/>
      <c r="E21" s="607"/>
      <c r="F21" s="608"/>
      <c r="G21" s="608"/>
      <c r="H21" s="608"/>
      <c r="I21" s="638"/>
      <c r="J21" s="607"/>
      <c r="K21" s="638"/>
      <c r="L21" s="391"/>
      <c r="M21" s="607"/>
      <c r="N21" s="608"/>
      <c r="O21" s="638"/>
      <c r="P21" s="391"/>
      <c r="Q21" s="392"/>
      <c r="R21" s="609" t="s">
        <v>225</v>
      </c>
      <c r="S21" s="610"/>
      <c r="T21" s="607"/>
      <c r="U21" s="638"/>
      <c r="V21" s="608"/>
      <c r="W21" s="635"/>
      <c r="X21" s="390"/>
      <c r="Y21" s="390"/>
    </row>
    <row r="22" spans="1:25" ht="14.25">
      <c r="A22" s="611" t="s">
        <v>232</v>
      </c>
      <c r="B22" s="401"/>
      <c r="C22" s="402"/>
      <c r="D22" s="403"/>
      <c r="E22" s="607"/>
      <c r="F22" s="608"/>
      <c r="G22" s="608"/>
      <c r="H22" s="608"/>
      <c r="I22" s="638"/>
      <c r="J22" s="607"/>
      <c r="K22" s="638"/>
      <c r="L22" s="391"/>
      <c r="M22" s="607"/>
      <c r="N22" s="608"/>
      <c r="O22" s="638"/>
      <c r="P22" s="391"/>
      <c r="Q22" s="392"/>
      <c r="R22" s="609" t="s">
        <v>225</v>
      </c>
      <c r="S22" s="610"/>
      <c r="T22" s="607"/>
      <c r="U22" s="638"/>
      <c r="V22" s="608"/>
      <c r="W22" s="635"/>
      <c r="X22" s="390"/>
      <c r="Y22" s="390"/>
    </row>
    <row r="23" spans="1:25" ht="14.25">
      <c r="A23" s="611"/>
      <c r="B23" s="399"/>
      <c r="C23" s="389"/>
      <c r="D23" s="400"/>
      <c r="E23" s="607"/>
      <c r="F23" s="608"/>
      <c r="G23" s="608"/>
      <c r="H23" s="608"/>
      <c r="I23" s="638"/>
      <c r="J23" s="607"/>
      <c r="K23" s="638"/>
      <c r="L23" s="391"/>
      <c r="M23" s="607"/>
      <c r="N23" s="608"/>
      <c r="O23" s="638"/>
      <c r="P23" s="391"/>
      <c r="Q23" s="392"/>
      <c r="R23" s="609" t="s">
        <v>225</v>
      </c>
      <c r="S23" s="610"/>
      <c r="T23" s="607"/>
      <c r="U23" s="638"/>
      <c r="V23" s="608"/>
      <c r="W23" s="635"/>
      <c r="X23" s="390"/>
      <c r="Y23" s="390"/>
    </row>
    <row r="24" spans="1:25" ht="14.25">
      <c r="A24" s="611" t="s">
        <v>233</v>
      </c>
      <c r="B24" s="401"/>
      <c r="C24" s="402"/>
      <c r="D24" s="403"/>
      <c r="E24" s="607"/>
      <c r="F24" s="608"/>
      <c r="G24" s="608"/>
      <c r="H24" s="608"/>
      <c r="I24" s="638"/>
      <c r="J24" s="607"/>
      <c r="K24" s="638"/>
      <c r="L24" s="391"/>
      <c r="M24" s="607"/>
      <c r="N24" s="608"/>
      <c r="O24" s="638"/>
      <c r="P24" s="391"/>
      <c r="Q24" s="392"/>
      <c r="R24" s="609" t="s">
        <v>225</v>
      </c>
      <c r="S24" s="610"/>
      <c r="T24" s="607"/>
      <c r="U24" s="638"/>
      <c r="V24" s="608"/>
      <c r="W24" s="635"/>
      <c r="X24" s="390"/>
      <c r="Y24" s="390"/>
    </row>
    <row r="25" spans="1:25" ht="15" thickBot="1">
      <c r="A25" s="612"/>
      <c r="B25" s="405"/>
      <c r="C25" s="406"/>
      <c r="D25" s="407"/>
      <c r="E25" s="619"/>
      <c r="F25" s="620"/>
      <c r="G25" s="620"/>
      <c r="H25" s="620"/>
      <c r="I25" s="636"/>
      <c r="J25" s="619"/>
      <c r="K25" s="636"/>
      <c r="L25" s="393"/>
      <c r="M25" s="619"/>
      <c r="N25" s="620"/>
      <c r="O25" s="636"/>
      <c r="P25" s="393"/>
      <c r="Q25" s="394"/>
      <c r="R25" s="621" t="s">
        <v>225</v>
      </c>
      <c r="S25" s="622"/>
      <c r="T25" s="619"/>
      <c r="U25" s="636"/>
      <c r="V25" s="620"/>
      <c r="W25" s="637"/>
      <c r="X25" s="390"/>
      <c r="Y25" s="390"/>
    </row>
    <row r="26" spans="1:25" ht="14.25" customHeight="1">
      <c r="A26" s="634" t="s">
        <v>234</v>
      </c>
      <c r="B26" s="626"/>
      <c r="C26" s="627"/>
      <c r="D26" s="628"/>
      <c r="E26" s="607"/>
      <c r="F26" s="608"/>
      <c r="G26" s="608"/>
      <c r="H26" s="608"/>
      <c r="I26" s="608"/>
      <c r="J26" s="408"/>
      <c r="K26" s="408"/>
      <c r="L26" s="391"/>
      <c r="M26" s="632"/>
      <c r="N26" s="623"/>
      <c r="O26" s="633"/>
      <c r="P26" s="391"/>
      <c r="Q26" s="409"/>
      <c r="R26" s="609" t="s">
        <v>225</v>
      </c>
      <c r="S26" s="610"/>
      <c r="T26" s="632"/>
      <c r="U26" s="633"/>
      <c r="V26" s="623"/>
      <c r="W26" s="624"/>
      <c r="X26" s="410"/>
      <c r="Y26" s="410"/>
    </row>
    <row r="27" spans="1:25" ht="14.25">
      <c r="A27" s="625"/>
      <c r="B27" s="613"/>
      <c r="C27" s="614"/>
      <c r="D27" s="615"/>
      <c r="E27" s="607"/>
      <c r="F27" s="608"/>
      <c r="G27" s="608"/>
      <c r="H27" s="608"/>
      <c r="I27" s="608"/>
      <c r="J27" s="408"/>
      <c r="K27" s="408"/>
      <c r="L27" s="391"/>
      <c r="M27" s="411"/>
      <c r="N27" s="409"/>
      <c r="O27" s="412"/>
      <c r="P27" s="391"/>
      <c r="Q27" s="409"/>
      <c r="R27" s="609" t="s">
        <v>225</v>
      </c>
      <c r="S27" s="610"/>
      <c r="T27" s="411"/>
      <c r="U27" s="412"/>
      <c r="V27" s="409"/>
      <c r="W27" s="413"/>
      <c r="X27" s="410"/>
      <c r="Y27" s="410"/>
    </row>
    <row r="28" spans="1:25" ht="14.25" customHeight="1">
      <c r="A28" s="625" t="s">
        <v>235</v>
      </c>
      <c r="B28" s="626"/>
      <c r="C28" s="627"/>
      <c r="D28" s="628"/>
      <c r="E28" s="607"/>
      <c r="F28" s="608"/>
      <c r="G28" s="608"/>
      <c r="H28" s="608"/>
      <c r="I28" s="608"/>
      <c r="J28" s="408"/>
      <c r="K28" s="408"/>
      <c r="L28" s="391"/>
      <c r="M28" s="632"/>
      <c r="N28" s="623"/>
      <c r="O28" s="633"/>
      <c r="P28" s="388" t="s">
        <v>224</v>
      </c>
      <c r="Q28" s="409"/>
      <c r="R28" s="609" t="s">
        <v>225</v>
      </c>
      <c r="S28" s="610"/>
      <c r="T28" s="632"/>
      <c r="U28" s="633"/>
      <c r="V28" s="623"/>
      <c r="W28" s="624"/>
      <c r="X28" s="410"/>
      <c r="Y28" s="410"/>
    </row>
    <row r="29" spans="1:25" ht="14.25">
      <c r="A29" s="625"/>
      <c r="B29" s="629"/>
      <c r="C29" s="630"/>
      <c r="D29" s="631"/>
      <c r="E29" s="607"/>
      <c r="F29" s="608"/>
      <c r="G29" s="608"/>
      <c r="H29" s="608"/>
      <c r="I29" s="608"/>
      <c r="J29" s="408"/>
      <c r="K29" s="408"/>
      <c r="L29" s="391"/>
      <c r="M29" s="411"/>
      <c r="N29" s="409"/>
      <c r="O29" s="412"/>
      <c r="P29" s="391"/>
      <c r="Q29" s="409"/>
      <c r="R29" s="609" t="s">
        <v>225</v>
      </c>
      <c r="S29" s="610"/>
      <c r="T29" s="411"/>
      <c r="U29" s="412"/>
      <c r="V29" s="409"/>
      <c r="W29" s="413"/>
      <c r="X29" s="410"/>
      <c r="Y29" s="410"/>
    </row>
    <row r="30" spans="1:25" ht="14.25">
      <c r="A30" s="611" t="s">
        <v>236</v>
      </c>
      <c r="B30" s="613"/>
      <c r="C30" s="614"/>
      <c r="D30" s="615"/>
      <c r="E30" s="607"/>
      <c r="F30" s="608"/>
      <c r="G30" s="608"/>
      <c r="H30" s="608"/>
      <c r="I30" s="608"/>
      <c r="J30" s="408"/>
      <c r="K30" s="408"/>
      <c r="L30" s="391"/>
      <c r="M30" s="411"/>
      <c r="N30" s="409"/>
      <c r="O30" s="412"/>
      <c r="P30" s="391"/>
      <c r="Q30" s="409"/>
      <c r="R30" s="609" t="s">
        <v>225</v>
      </c>
      <c r="S30" s="610"/>
      <c r="T30" s="411"/>
      <c r="U30" s="412"/>
      <c r="V30" s="409"/>
      <c r="W30" s="413"/>
      <c r="X30" s="410"/>
      <c r="Y30" s="410"/>
    </row>
    <row r="31" spans="1:25" ht="15" thickBot="1">
      <c r="A31" s="612"/>
      <c r="B31" s="616"/>
      <c r="C31" s="617"/>
      <c r="D31" s="618"/>
      <c r="E31" s="619"/>
      <c r="F31" s="620"/>
      <c r="G31" s="620"/>
      <c r="H31" s="620"/>
      <c r="I31" s="620"/>
      <c r="J31" s="414"/>
      <c r="K31" s="414"/>
      <c r="L31" s="393"/>
      <c r="M31" s="415"/>
      <c r="N31" s="416"/>
      <c r="O31" s="417"/>
      <c r="P31" s="393"/>
      <c r="Q31" s="416"/>
      <c r="R31" s="621" t="s">
        <v>225</v>
      </c>
      <c r="S31" s="622"/>
      <c r="T31" s="415"/>
      <c r="U31" s="417"/>
      <c r="V31" s="416"/>
      <c r="W31" s="418"/>
      <c r="X31" s="410"/>
      <c r="Y31" s="410"/>
    </row>
    <row r="32" spans="1:25" ht="15">
      <c r="A32" s="41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420"/>
      <c r="M32" s="390"/>
      <c r="N32" s="390"/>
      <c r="O32" s="390"/>
      <c r="P32" s="420"/>
      <c r="Q32" s="390"/>
      <c r="R32" s="390"/>
      <c r="S32" s="390"/>
      <c r="T32" s="390"/>
      <c r="U32" s="390"/>
      <c r="V32" s="390"/>
      <c r="W32" s="390"/>
      <c r="X32" s="390"/>
      <c r="Y32" s="390"/>
    </row>
    <row r="33" spans="1:25" ht="14.25">
      <c r="A33" s="421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3"/>
      <c r="M33" s="422"/>
      <c r="N33" s="422"/>
      <c r="O33" s="422"/>
      <c r="P33" s="423"/>
      <c r="Q33" s="422"/>
      <c r="R33" s="422"/>
      <c r="S33" s="422"/>
      <c r="T33" s="422"/>
      <c r="U33" s="422"/>
      <c r="V33" s="422"/>
      <c r="W33" s="422"/>
      <c r="X33" s="390"/>
      <c r="Y33" s="390"/>
    </row>
    <row r="34" spans="1:25" ht="14.25">
      <c r="A34" s="421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3"/>
      <c r="M34" s="422"/>
      <c r="N34" s="422"/>
      <c r="O34" s="422"/>
      <c r="P34" s="423"/>
      <c r="Q34" s="422"/>
      <c r="R34" s="422"/>
      <c r="S34" s="422"/>
      <c r="T34" s="422"/>
      <c r="U34" s="422"/>
      <c r="V34" s="422"/>
      <c r="W34" s="422"/>
      <c r="X34" s="390"/>
      <c r="Y34" s="390"/>
    </row>
    <row r="35" spans="1:25" ht="15">
      <c r="A35" s="424" t="s">
        <v>237</v>
      </c>
      <c r="B35" s="379"/>
      <c r="C35" s="379"/>
      <c r="D35" s="379"/>
      <c r="U35" s="387"/>
      <c r="W35" s="387"/>
      <c r="X35" s="387"/>
      <c r="Y35" s="387"/>
    </row>
    <row r="36" spans="21:25" ht="15" customHeight="1" hidden="1">
      <c r="U36" s="387"/>
      <c r="W36" s="387"/>
      <c r="X36" s="387"/>
      <c r="Y36" s="387"/>
    </row>
    <row r="37" spans="21:25" ht="15" customHeight="1" hidden="1">
      <c r="U37" s="387"/>
      <c r="W37" s="387"/>
      <c r="X37" s="387"/>
      <c r="Y37" s="387"/>
    </row>
    <row r="38" spans="21:25" ht="15" customHeight="1" hidden="1">
      <c r="U38" s="387"/>
      <c r="W38" s="387"/>
      <c r="X38" s="387"/>
      <c r="Y38" s="387"/>
    </row>
    <row r="39" spans="21:25" ht="15" customHeight="1" hidden="1">
      <c r="U39" s="387"/>
      <c r="W39" s="387"/>
      <c r="X39" s="387"/>
      <c r="Y39" s="387"/>
    </row>
    <row r="40" spans="21:25" ht="15" customHeight="1" hidden="1">
      <c r="U40" s="387"/>
      <c r="W40" s="387"/>
      <c r="X40" s="387"/>
      <c r="Y40" s="387"/>
    </row>
    <row r="41" spans="1:25" ht="14.25">
      <c r="A41" s="426" t="s">
        <v>238</v>
      </c>
      <c r="U41" s="387"/>
      <c r="W41" s="387"/>
      <c r="X41" s="387"/>
      <c r="Y41" s="387"/>
    </row>
    <row r="42" spans="1:25" ht="14.25">
      <c r="A42" s="421" t="s">
        <v>239</v>
      </c>
      <c r="U42" s="387"/>
      <c r="W42" s="387"/>
      <c r="X42" s="387"/>
      <c r="Y42" s="387"/>
    </row>
    <row r="43" spans="21:25" ht="15">
      <c r="U43" s="387"/>
      <c r="W43" s="387"/>
      <c r="X43" s="387"/>
      <c r="Y43" s="387"/>
    </row>
    <row r="44" spans="21:25" ht="15">
      <c r="U44" s="387"/>
      <c r="W44" s="387"/>
      <c r="X44" s="387"/>
      <c r="Y44" s="387"/>
    </row>
    <row r="45" spans="21:25" ht="15">
      <c r="U45" s="387"/>
      <c r="W45" s="387"/>
      <c r="X45" s="387"/>
      <c r="Y45" s="387"/>
    </row>
    <row r="46" spans="21:25" ht="15">
      <c r="U46" s="387"/>
      <c r="W46" s="387"/>
      <c r="X46" s="387"/>
      <c r="Y46" s="387"/>
    </row>
  </sheetData>
  <sheetProtection/>
  <mergeCells count="177">
    <mergeCell ref="A1:A3"/>
    <mergeCell ref="B1:D1"/>
    <mergeCell ref="E1:K3"/>
    <mergeCell ref="M1:P3"/>
    <mergeCell ref="Q1:Q3"/>
    <mergeCell ref="R1:S3"/>
    <mergeCell ref="T1:U3"/>
    <mergeCell ref="V1:W3"/>
    <mergeCell ref="B2:D3"/>
    <mergeCell ref="A4:A5"/>
    <mergeCell ref="B4:D5"/>
    <mergeCell ref="E4:I4"/>
    <mergeCell ref="J4:K4"/>
    <mergeCell ref="M4:O4"/>
    <mergeCell ref="R4:S4"/>
    <mergeCell ref="T4:U4"/>
    <mergeCell ref="V4:W4"/>
    <mergeCell ref="E5:I5"/>
    <mergeCell ref="J5:K5"/>
    <mergeCell ref="M5:O5"/>
    <mergeCell ref="R5:S5"/>
    <mergeCell ref="T5:U5"/>
    <mergeCell ref="V5:W5"/>
    <mergeCell ref="A6:A7"/>
    <mergeCell ref="B6:D7"/>
    <mergeCell ref="E6:I6"/>
    <mergeCell ref="J6:K6"/>
    <mergeCell ref="M6:O6"/>
    <mergeCell ref="R6:S6"/>
    <mergeCell ref="T6:U6"/>
    <mergeCell ref="V6:W6"/>
    <mergeCell ref="E7:I7"/>
    <mergeCell ref="J7:K7"/>
    <mergeCell ref="M7:O7"/>
    <mergeCell ref="R7:S7"/>
    <mergeCell ref="T7:U7"/>
    <mergeCell ref="V7:W7"/>
    <mergeCell ref="A8:A9"/>
    <mergeCell ref="B8:D9"/>
    <mergeCell ref="E8:I8"/>
    <mergeCell ref="J8:K8"/>
    <mergeCell ref="M8:O8"/>
    <mergeCell ref="R8:S8"/>
    <mergeCell ref="T8:U8"/>
    <mergeCell ref="V8:W8"/>
    <mergeCell ref="E9:I9"/>
    <mergeCell ref="J9:K9"/>
    <mergeCell ref="M9:O9"/>
    <mergeCell ref="R9:S9"/>
    <mergeCell ref="T9:U9"/>
    <mergeCell ref="V9:W9"/>
    <mergeCell ref="A10:A11"/>
    <mergeCell ref="E10:I10"/>
    <mergeCell ref="M10:O10"/>
    <mergeCell ref="R10:S10"/>
    <mergeCell ref="T10:U10"/>
    <mergeCell ref="V10:W10"/>
    <mergeCell ref="E11:I11"/>
    <mergeCell ref="J11:K11"/>
    <mergeCell ref="M11:O11"/>
    <mergeCell ref="R11:S11"/>
    <mergeCell ref="T11:U11"/>
    <mergeCell ref="V11:W11"/>
    <mergeCell ref="A12:A13"/>
    <mergeCell ref="E12:I12"/>
    <mergeCell ref="J12:K12"/>
    <mergeCell ref="M12:O12"/>
    <mergeCell ref="R12:S12"/>
    <mergeCell ref="T12:U12"/>
    <mergeCell ref="V12:W12"/>
    <mergeCell ref="E13:I13"/>
    <mergeCell ref="J13:K13"/>
    <mergeCell ref="M13:O13"/>
    <mergeCell ref="R13:S13"/>
    <mergeCell ref="T13:U13"/>
    <mergeCell ref="V13:W13"/>
    <mergeCell ref="A14:A15"/>
    <mergeCell ref="E14:I14"/>
    <mergeCell ref="J14:K14"/>
    <mergeCell ref="M14:O14"/>
    <mergeCell ref="R14:S14"/>
    <mergeCell ref="T14:U14"/>
    <mergeCell ref="V14:W14"/>
    <mergeCell ref="E15:I15"/>
    <mergeCell ref="J15:K15"/>
    <mergeCell ref="M15:O15"/>
    <mergeCell ref="R15:S15"/>
    <mergeCell ref="T15:U15"/>
    <mergeCell ref="V15:W15"/>
    <mergeCell ref="A16:A19"/>
    <mergeCell ref="E16:I16"/>
    <mergeCell ref="J16:K16"/>
    <mergeCell ref="M16:O16"/>
    <mergeCell ref="R16:S16"/>
    <mergeCell ref="T16:U16"/>
    <mergeCell ref="E18:I18"/>
    <mergeCell ref="J18:K18"/>
    <mergeCell ref="M18:O18"/>
    <mergeCell ref="R18:S18"/>
    <mergeCell ref="V16:W16"/>
    <mergeCell ref="E17:I17"/>
    <mergeCell ref="J17:K17"/>
    <mergeCell ref="M17:O17"/>
    <mergeCell ref="R17:S17"/>
    <mergeCell ref="T17:U17"/>
    <mergeCell ref="V17:W17"/>
    <mergeCell ref="T18:U18"/>
    <mergeCell ref="V18:W18"/>
    <mergeCell ref="E19:I19"/>
    <mergeCell ref="J19:K19"/>
    <mergeCell ref="M19:O19"/>
    <mergeCell ref="R19:S19"/>
    <mergeCell ref="T19:U19"/>
    <mergeCell ref="V19:W19"/>
    <mergeCell ref="A20:A21"/>
    <mergeCell ref="E20:I20"/>
    <mergeCell ref="J20:K20"/>
    <mergeCell ref="M20:O20"/>
    <mergeCell ref="R20:S20"/>
    <mergeCell ref="T20:U20"/>
    <mergeCell ref="V20:W20"/>
    <mergeCell ref="E21:I21"/>
    <mergeCell ref="J21:K21"/>
    <mergeCell ref="M21:O21"/>
    <mergeCell ref="R21:S21"/>
    <mergeCell ref="T21:U21"/>
    <mergeCell ref="V21:W21"/>
    <mergeCell ref="A22:A23"/>
    <mergeCell ref="E22:I22"/>
    <mergeCell ref="J22:K22"/>
    <mergeCell ref="M22:O22"/>
    <mergeCell ref="R22:S22"/>
    <mergeCell ref="T22:U22"/>
    <mergeCell ref="V22:W22"/>
    <mergeCell ref="E23:I23"/>
    <mergeCell ref="J23:K23"/>
    <mergeCell ref="M23:O23"/>
    <mergeCell ref="R23:S23"/>
    <mergeCell ref="T23:U23"/>
    <mergeCell ref="V23:W23"/>
    <mergeCell ref="A24:A25"/>
    <mergeCell ref="E24:I24"/>
    <mergeCell ref="J24:K24"/>
    <mergeCell ref="M24:O24"/>
    <mergeCell ref="R24:S24"/>
    <mergeCell ref="T24:U24"/>
    <mergeCell ref="V24:W24"/>
    <mergeCell ref="E25:I25"/>
    <mergeCell ref="J25:K25"/>
    <mergeCell ref="M25:O25"/>
    <mergeCell ref="R25:S25"/>
    <mergeCell ref="T25:U25"/>
    <mergeCell ref="V25:W25"/>
    <mergeCell ref="A26:A27"/>
    <mergeCell ref="B26:D27"/>
    <mergeCell ref="E26:I26"/>
    <mergeCell ref="M26:O26"/>
    <mergeCell ref="R26:S26"/>
    <mergeCell ref="T26:U26"/>
    <mergeCell ref="V26:W26"/>
    <mergeCell ref="E27:I27"/>
    <mergeCell ref="R27:S27"/>
    <mergeCell ref="A28:A29"/>
    <mergeCell ref="B28:D29"/>
    <mergeCell ref="E28:I28"/>
    <mergeCell ref="M28:O28"/>
    <mergeCell ref="R28:S28"/>
    <mergeCell ref="T28:U28"/>
    <mergeCell ref="V28:W28"/>
    <mergeCell ref="E29:I29"/>
    <mergeCell ref="R29:S29"/>
    <mergeCell ref="A30:A31"/>
    <mergeCell ref="B30:D31"/>
    <mergeCell ref="E30:I30"/>
    <mergeCell ref="R30:S30"/>
    <mergeCell ref="E31:I31"/>
    <mergeCell ref="R31:S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4" sqref="D4"/>
    </sheetView>
  </sheetViews>
  <sheetFormatPr defaultColWidth="0" defaultRowHeight="12.75" customHeight="1" zeroHeight="1"/>
  <cols>
    <col min="1" max="1" width="9.140625" style="17" customWidth="1"/>
    <col min="2" max="7" width="36.57421875" style="17" customWidth="1"/>
    <col min="8" max="8" width="9.140625" style="17" customWidth="1"/>
    <col min="9" max="16384" width="9.140625" style="17" hidden="1" customWidth="1"/>
  </cols>
  <sheetData>
    <row r="1" spans="1:7" ht="43.5" customHeight="1" thickBot="1">
      <c r="A1" s="427"/>
      <c r="B1" s="427" t="s">
        <v>240</v>
      </c>
      <c r="C1" s="428" t="s">
        <v>241</v>
      </c>
      <c r="D1" s="428" t="s">
        <v>242</v>
      </c>
      <c r="E1" s="428" t="s">
        <v>243</v>
      </c>
      <c r="F1" s="428" t="s">
        <v>21</v>
      </c>
      <c r="G1" s="429" t="s">
        <v>244</v>
      </c>
    </row>
    <row r="2" spans="1:7" ht="56.25" customHeight="1">
      <c r="A2" s="430">
        <v>1</v>
      </c>
      <c r="B2" s="431" t="s">
        <v>245</v>
      </c>
      <c r="C2" s="432" t="s">
        <v>246</v>
      </c>
      <c r="D2" s="433">
        <v>43256</v>
      </c>
      <c r="E2" s="432" t="s">
        <v>247</v>
      </c>
      <c r="F2" s="432" t="s">
        <v>248</v>
      </c>
      <c r="G2" s="434" t="s">
        <v>249</v>
      </c>
    </row>
    <row r="3" spans="1:7" ht="56.25" customHeight="1">
      <c r="A3" s="430">
        <v>2</v>
      </c>
      <c r="B3" s="435" t="s">
        <v>250</v>
      </c>
      <c r="C3" s="432" t="s">
        <v>251</v>
      </c>
      <c r="D3" s="432" t="s">
        <v>247</v>
      </c>
      <c r="E3" s="433">
        <v>43349</v>
      </c>
      <c r="F3" s="432"/>
      <c r="G3" s="434"/>
    </row>
    <row r="4" spans="1:7" ht="56.25" customHeight="1">
      <c r="A4" s="430">
        <v>3</v>
      </c>
      <c r="B4" s="435"/>
      <c r="C4" s="432"/>
      <c r="D4" s="432" t="s">
        <v>252</v>
      </c>
      <c r="E4" s="432" t="s">
        <v>252</v>
      </c>
      <c r="F4" s="432"/>
      <c r="G4" s="434"/>
    </row>
    <row r="5" spans="1:7" ht="56.25" customHeight="1">
      <c r="A5" s="430" t="s">
        <v>253</v>
      </c>
      <c r="B5" s="435"/>
      <c r="C5" s="432"/>
      <c r="D5" s="432" t="s">
        <v>252</v>
      </c>
      <c r="E5" s="432" t="s">
        <v>252</v>
      </c>
      <c r="F5" s="432"/>
      <c r="G5" s="434"/>
    </row>
    <row r="6" ht="12.75"/>
    <row r="7" ht="12.75">
      <c r="A7" s="421" t="s">
        <v>254</v>
      </c>
    </row>
    <row r="8" ht="12.75"/>
    <row r="9" ht="12.75"/>
    <row r="10" ht="12.75" hidden="1"/>
    <row r="11" ht="12.75" hidden="1"/>
    <row r="12" ht="12.75" customHeight="1" hidden="1"/>
    <row r="13" ht="12.75" customHeight="1" hidden="1"/>
    <row r="14" ht="12.75" hidden="1"/>
    <row r="15" ht="12.75" hidden="1"/>
    <row r="16" ht="12.75" customHeight="1" hidden="1"/>
    <row r="17" ht="12.75" customHeight="1" hidden="1"/>
    <row r="18" ht="12.75" customHeight="1" hidden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L58"/>
  <sheetViews>
    <sheetView zoomScale="85" zoomScaleNormal="85" zoomScalePageLayoutView="0" workbookViewId="0" topLeftCell="A7">
      <selection activeCell="E48" sqref="E48"/>
    </sheetView>
  </sheetViews>
  <sheetFormatPr defaultColWidth="9.140625" defaultRowHeight="12.75"/>
  <cols>
    <col min="1" max="1" width="24.00390625" style="17" customWidth="1"/>
    <col min="2" max="2" width="17.57421875" style="17" customWidth="1"/>
    <col min="3" max="5" width="21.7109375" style="17" customWidth="1"/>
    <col min="6" max="6" width="19.7109375" style="17" customWidth="1"/>
    <col min="7" max="9" width="21.7109375" style="17" customWidth="1"/>
    <col min="10" max="10" width="26.57421875" style="17" customWidth="1"/>
    <col min="11" max="11" width="10.28125" style="17" bestFit="1" customWidth="1"/>
    <col min="12" max="12" width="10.140625" style="17" bestFit="1" customWidth="1"/>
    <col min="13" max="16384" width="9.140625" style="17" customWidth="1"/>
  </cols>
  <sheetData>
    <row r="2" spans="2:11" ht="12.75" customHeight="1">
      <c r="B2" s="35" t="s">
        <v>1</v>
      </c>
      <c r="C2" s="692" t="s">
        <v>209</v>
      </c>
      <c r="D2" s="693"/>
      <c r="E2" s="36"/>
      <c r="F2" s="36"/>
      <c r="G2" s="36"/>
      <c r="H2" s="36"/>
      <c r="I2" s="36"/>
      <c r="J2" s="36"/>
      <c r="K2" s="36"/>
    </row>
    <row r="3" spans="2:11" ht="12.75">
      <c r="B3" s="37"/>
      <c r="C3" s="38"/>
      <c r="D3" s="38"/>
      <c r="E3" s="38"/>
      <c r="F3" s="38"/>
      <c r="G3" s="38"/>
      <c r="H3" s="38"/>
      <c r="I3" s="38"/>
      <c r="J3" s="38"/>
      <c r="K3" s="38"/>
    </row>
    <row r="4" spans="2:11" ht="13.5" customHeight="1">
      <c r="B4" s="35" t="s">
        <v>2</v>
      </c>
      <c r="C4" s="694" t="s">
        <v>210</v>
      </c>
      <c r="D4" s="695"/>
      <c r="E4" s="695"/>
      <c r="F4" s="695"/>
      <c r="G4" s="695"/>
      <c r="H4" s="695"/>
      <c r="I4" s="695"/>
      <c r="J4" s="695"/>
      <c r="K4" s="696"/>
    </row>
    <row r="5" spans="2:11" ht="12.75"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9" t="s">
        <v>133</v>
      </c>
      <c r="C6" s="692" t="s">
        <v>211</v>
      </c>
      <c r="D6" s="693"/>
      <c r="E6" s="38"/>
      <c r="F6" s="38"/>
      <c r="G6" s="38"/>
      <c r="H6" s="38"/>
      <c r="I6" s="38"/>
      <c r="J6" s="38"/>
      <c r="K6" s="38"/>
    </row>
    <row r="7" spans="2:11" ht="12.75">
      <c r="B7" s="37"/>
      <c r="C7" s="38"/>
      <c r="D7" s="38"/>
      <c r="E7" s="38"/>
      <c r="F7" s="38"/>
      <c r="G7" s="38"/>
      <c r="H7" s="38"/>
      <c r="I7" s="38"/>
      <c r="J7" s="38"/>
      <c r="K7" s="38"/>
    </row>
    <row r="8" spans="2:11" ht="12.75">
      <c r="B8" s="39" t="s">
        <v>3</v>
      </c>
      <c r="C8" s="697">
        <v>7000000</v>
      </c>
      <c r="D8" s="698"/>
      <c r="E8" s="38"/>
      <c r="F8" s="38"/>
      <c r="G8" s="38"/>
      <c r="H8" s="39"/>
      <c r="I8" s="39"/>
      <c r="J8" s="691"/>
      <c r="K8" s="691"/>
    </row>
    <row r="9" spans="2:11" ht="12.75">
      <c r="B9" s="37"/>
      <c r="C9" s="38"/>
      <c r="D9" s="38"/>
      <c r="E9" s="38"/>
      <c r="F9" s="38"/>
      <c r="G9" s="38"/>
      <c r="H9" s="38"/>
      <c r="I9" s="38"/>
      <c r="J9" s="38"/>
      <c r="K9" s="38"/>
    </row>
    <row r="10" spans="2:11" ht="12.75">
      <c r="B10" s="39" t="s">
        <v>4</v>
      </c>
      <c r="C10" s="689">
        <v>0.85</v>
      </c>
      <c r="D10" s="690"/>
      <c r="E10" s="38"/>
      <c r="F10" s="38"/>
      <c r="G10" s="38"/>
      <c r="H10" s="40"/>
      <c r="I10" s="40"/>
      <c r="J10" s="691"/>
      <c r="K10" s="691"/>
    </row>
    <row r="11" spans="2:11" ht="12.75">
      <c r="B11" s="37"/>
      <c r="C11" s="38"/>
      <c r="D11" s="38"/>
      <c r="E11" s="38"/>
      <c r="F11" s="38"/>
      <c r="G11" s="38"/>
      <c r="H11" s="39"/>
      <c r="I11" s="39"/>
      <c r="J11" s="691"/>
      <c r="K11" s="691"/>
    </row>
    <row r="12" spans="2:11" ht="12.75">
      <c r="B12" s="39" t="s">
        <v>6</v>
      </c>
      <c r="C12" s="687" t="s">
        <v>205</v>
      </c>
      <c r="D12" s="688"/>
      <c r="E12" s="38"/>
      <c r="F12" s="38"/>
      <c r="G12" s="38"/>
      <c r="H12" s="39" t="s">
        <v>7</v>
      </c>
      <c r="I12" s="39"/>
      <c r="J12" s="687" t="s">
        <v>188</v>
      </c>
      <c r="K12" s="688"/>
    </row>
    <row r="14" spans="2:3" ht="12.75">
      <c r="B14" s="44" t="s">
        <v>38</v>
      </c>
      <c r="C14" s="46">
        <v>1</v>
      </c>
    </row>
    <row r="15" spans="2:3" ht="12.75">
      <c r="B15" s="45"/>
      <c r="C15" s="42"/>
    </row>
    <row r="16" spans="2:7" ht="12.75">
      <c r="B16" s="44" t="s">
        <v>39</v>
      </c>
      <c r="C16" s="47">
        <v>42714</v>
      </c>
      <c r="E16" s="9" t="s">
        <v>85</v>
      </c>
      <c r="G16" s="47">
        <v>43405</v>
      </c>
    </row>
    <row r="17" spans="2:3" ht="12.75">
      <c r="B17" s="44"/>
      <c r="C17" s="43"/>
    </row>
    <row r="18" spans="2:7" ht="12.75">
      <c r="B18" s="44" t="s">
        <v>40</v>
      </c>
      <c r="C18" s="47">
        <v>43281</v>
      </c>
      <c r="E18" s="9" t="s">
        <v>86</v>
      </c>
      <c r="G18" s="47">
        <v>43585</v>
      </c>
    </row>
    <row r="22" spans="2:8" ht="28.5" customHeight="1">
      <c r="B22" s="15" t="s">
        <v>106</v>
      </c>
      <c r="C22" s="15" t="s">
        <v>107</v>
      </c>
      <c r="D22" s="15" t="s">
        <v>104</v>
      </c>
      <c r="E22" s="15" t="s">
        <v>105</v>
      </c>
      <c r="F22" s="15" t="s">
        <v>108</v>
      </c>
      <c r="G22" s="15" t="s">
        <v>109</v>
      </c>
      <c r="H22" s="15" t="s">
        <v>110</v>
      </c>
    </row>
    <row r="23" spans="2:8" ht="28.5" customHeight="1">
      <c r="B23" s="365" t="s">
        <v>189</v>
      </c>
      <c r="C23" s="366" t="s">
        <v>199</v>
      </c>
      <c r="D23" s="367">
        <v>250000</v>
      </c>
      <c r="E23" s="368"/>
      <c r="F23" s="26">
        <f>SUM(D23:E23)</f>
        <v>250000</v>
      </c>
      <c r="G23" s="369">
        <v>0.85</v>
      </c>
      <c r="H23" s="26">
        <f>F23/G23</f>
        <v>294117.64705882355</v>
      </c>
    </row>
    <row r="24" spans="2:8" ht="12.75">
      <c r="B24" s="365" t="s">
        <v>208</v>
      </c>
      <c r="C24" s="366" t="s">
        <v>212</v>
      </c>
      <c r="D24" s="367">
        <v>3250000</v>
      </c>
      <c r="E24" s="368"/>
      <c r="F24" s="26">
        <f>SUM(D24:E24)</f>
        <v>3250000</v>
      </c>
      <c r="G24" s="369">
        <v>0.85</v>
      </c>
      <c r="H24" s="26">
        <f>F24/G24</f>
        <v>3823529.411764706</v>
      </c>
    </row>
    <row r="25" spans="2:8" ht="12.75">
      <c r="B25" s="365" t="s">
        <v>208</v>
      </c>
      <c r="C25" s="366" t="s">
        <v>213</v>
      </c>
      <c r="D25" s="367">
        <v>1430000</v>
      </c>
      <c r="E25" s="368"/>
      <c r="F25" s="26">
        <f>SUM(D25:E25)</f>
        <v>1430000</v>
      </c>
      <c r="G25" s="369">
        <v>0.85</v>
      </c>
      <c r="H25" s="26">
        <f>F25/G25</f>
        <v>1682352.9411764706</v>
      </c>
    </row>
    <row r="26" spans="2:8" ht="12.75">
      <c r="B26" s="365" t="s">
        <v>208</v>
      </c>
      <c r="C26" s="366" t="s">
        <v>214</v>
      </c>
      <c r="D26" s="367">
        <v>1020000</v>
      </c>
      <c r="E26" s="368"/>
      <c r="F26" s="26">
        <f>SUM(D26:E26)</f>
        <v>1020000</v>
      </c>
      <c r="G26" s="369">
        <v>0.85</v>
      </c>
      <c r="H26" s="26">
        <f>F26/G26</f>
        <v>1200000</v>
      </c>
    </row>
    <row r="27" spans="2:8" ht="12.75">
      <c r="B27" s="365"/>
      <c r="C27" s="366"/>
      <c r="D27" s="367"/>
      <c r="E27" s="368"/>
      <c r="F27" s="26"/>
      <c r="G27" s="369"/>
      <c r="H27" s="26"/>
    </row>
    <row r="28" spans="2:8" ht="12.75">
      <c r="B28" s="365"/>
      <c r="C28" s="366"/>
      <c r="D28" s="367"/>
      <c r="E28" s="368"/>
      <c r="F28" s="26"/>
      <c r="G28" s="369"/>
      <c r="H28" s="26"/>
    </row>
    <row r="29" spans="2:8" ht="12.75">
      <c r="B29" s="365"/>
      <c r="C29" s="366"/>
      <c r="D29" s="368"/>
      <c r="F29" s="26"/>
      <c r="G29" s="369"/>
      <c r="H29" s="26"/>
    </row>
    <row r="30" spans="2:12" ht="28.5" customHeight="1">
      <c r="B30" s="28"/>
      <c r="C30" s="28" t="s">
        <v>47</v>
      </c>
      <c r="D30" s="26">
        <f>SUM(D23:D29)</f>
        <v>5950000</v>
      </c>
      <c r="E30" s="116">
        <f>SUM(E23:E29)</f>
        <v>0</v>
      </c>
      <c r="F30" s="26">
        <f>SUM(F23:F29)</f>
        <v>5950000</v>
      </c>
      <c r="G30" s="27">
        <f>F30/H30</f>
        <v>0.85</v>
      </c>
      <c r="H30" s="26">
        <f>SUM(H23:H29)</f>
        <v>7000000</v>
      </c>
      <c r="L30" s="48"/>
    </row>
    <row r="32" spans="2:5" ht="12.75">
      <c r="B32" s="49" t="s">
        <v>183</v>
      </c>
      <c r="C32" s="51" t="s">
        <v>63</v>
      </c>
      <c r="D32" s="49" t="s">
        <v>186</v>
      </c>
      <c r="E32" s="49" t="s">
        <v>184</v>
      </c>
    </row>
    <row r="33" spans="2:5" ht="12.75">
      <c r="B33" s="17" t="s">
        <v>135</v>
      </c>
      <c r="C33" s="51" t="s">
        <v>206</v>
      </c>
      <c r="D33" s="49" t="s">
        <v>185</v>
      </c>
      <c r="E33" s="49" t="s">
        <v>180</v>
      </c>
    </row>
    <row r="34" spans="2:3" ht="12.75">
      <c r="B34" s="50" t="s">
        <v>64</v>
      </c>
      <c r="C34" s="23" t="s">
        <v>115</v>
      </c>
    </row>
    <row r="35" spans="2:5" ht="12.75">
      <c r="B35" s="50">
        <f>C16</f>
        <v>42714</v>
      </c>
      <c r="C35" s="51">
        <v>1</v>
      </c>
      <c r="E35" s="49" t="s">
        <v>136</v>
      </c>
    </row>
    <row r="36" spans="2:5" ht="12.75">
      <c r="B36" s="50">
        <f aca="true" t="shared" si="0" ref="B36:B43">B35+31</f>
        <v>42745</v>
      </c>
      <c r="C36" s="51">
        <v>1</v>
      </c>
      <c r="E36" s="120" t="s">
        <v>137</v>
      </c>
    </row>
    <row r="37" spans="2:3" ht="12.75">
      <c r="B37" s="50">
        <f t="shared" si="0"/>
        <v>42776</v>
      </c>
      <c r="C37" s="51">
        <v>1</v>
      </c>
    </row>
    <row r="38" spans="2:3" ht="12.75">
      <c r="B38" s="50">
        <f t="shared" si="0"/>
        <v>42807</v>
      </c>
      <c r="C38" s="51">
        <v>1</v>
      </c>
    </row>
    <row r="39" spans="2:3" ht="12.75">
      <c r="B39" s="50">
        <f t="shared" si="0"/>
        <v>42838</v>
      </c>
      <c r="C39" s="51">
        <v>1</v>
      </c>
    </row>
    <row r="40" spans="2:3" ht="12.75">
      <c r="B40" s="50">
        <f t="shared" si="0"/>
        <v>42869</v>
      </c>
      <c r="C40" s="51">
        <v>1</v>
      </c>
    </row>
    <row r="41" spans="2:3" ht="12.75">
      <c r="B41" s="50">
        <f t="shared" si="0"/>
        <v>42900</v>
      </c>
      <c r="C41" s="51">
        <v>1</v>
      </c>
    </row>
    <row r="42" spans="2:3" ht="12.75">
      <c r="B42" s="50">
        <f t="shared" si="0"/>
        <v>42931</v>
      </c>
      <c r="C42" s="51">
        <v>1</v>
      </c>
    </row>
    <row r="43" spans="2:3" ht="12.75">
      <c r="B43" s="50">
        <f t="shared" si="0"/>
        <v>42962</v>
      </c>
      <c r="C43" s="51">
        <v>1</v>
      </c>
    </row>
    <row r="44" spans="2:3" ht="12.75">
      <c r="B44" s="50">
        <f aca="true" t="shared" si="1" ref="B44:B53">B43+31</f>
        <v>42993</v>
      </c>
      <c r="C44" s="51">
        <v>1</v>
      </c>
    </row>
    <row r="45" spans="2:3" ht="12.75">
      <c r="B45" s="50">
        <f t="shared" si="1"/>
        <v>43024</v>
      </c>
      <c r="C45" s="51">
        <v>1</v>
      </c>
    </row>
    <row r="46" spans="2:3" ht="12.75">
      <c r="B46" s="50">
        <f t="shared" si="1"/>
        <v>43055</v>
      </c>
      <c r="C46" s="51">
        <v>1</v>
      </c>
    </row>
    <row r="47" spans="2:3" ht="12.75">
      <c r="B47" s="50">
        <f t="shared" si="1"/>
        <v>43086</v>
      </c>
      <c r="C47" s="51">
        <v>1</v>
      </c>
    </row>
    <row r="48" spans="2:3" ht="12.75">
      <c r="B48" s="50">
        <f t="shared" si="1"/>
        <v>43117</v>
      </c>
      <c r="C48" s="51">
        <v>1</v>
      </c>
    </row>
    <row r="49" spans="2:3" ht="12.75">
      <c r="B49" s="50">
        <f t="shared" si="1"/>
        <v>43148</v>
      </c>
      <c r="C49" s="51">
        <v>1</v>
      </c>
    </row>
    <row r="50" spans="2:3" ht="12.75">
      <c r="B50" s="50">
        <f t="shared" si="1"/>
        <v>43179</v>
      </c>
      <c r="C50" s="51">
        <v>1</v>
      </c>
    </row>
    <row r="51" spans="2:3" ht="12.75">
      <c r="B51" s="50">
        <f t="shared" si="1"/>
        <v>43210</v>
      </c>
      <c r="C51" s="51">
        <v>1</v>
      </c>
    </row>
    <row r="52" spans="2:3" ht="12.75">
      <c r="B52" s="50">
        <f t="shared" si="1"/>
        <v>43241</v>
      </c>
      <c r="C52" s="51">
        <v>1</v>
      </c>
    </row>
    <row r="53" spans="2:3" ht="12.75">
      <c r="B53" s="50">
        <f t="shared" si="1"/>
        <v>43272</v>
      </c>
      <c r="C53" s="51">
        <v>1</v>
      </c>
    </row>
    <row r="54" spans="2:3" ht="12.75">
      <c r="B54" s="50"/>
      <c r="C54" s="51"/>
    </row>
    <row r="55" spans="2:3" ht="12.75">
      <c r="B55" s="50"/>
      <c r="C55" s="51"/>
    </row>
    <row r="57" spans="2:4" ht="12.75">
      <c r="B57" s="53" t="s">
        <v>178</v>
      </c>
      <c r="C57" s="104" t="s">
        <v>66</v>
      </c>
      <c r="D57" s="104" t="s">
        <v>67</v>
      </c>
    </row>
    <row r="58" spans="2:4" ht="12.75">
      <c r="B58" s="103" t="s">
        <v>179</v>
      </c>
      <c r="C58" s="105">
        <v>0</v>
      </c>
      <c r="D58" s="105">
        <v>0</v>
      </c>
    </row>
  </sheetData>
  <sheetProtection password="CC48" sheet="1"/>
  <mergeCells count="10">
    <mergeCell ref="C12:D12"/>
    <mergeCell ref="J12:K12"/>
    <mergeCell ref="C10:D10"/>
    <mergeCell ref="J10:K10"/>
    <mergeCell ref="J11:K11"/>
    <mergeCell ref="C2:D2"/>
    <mergeCell ref="C4:K4"/>
    <mergeCell ref="C6:D6"/>
    <mergeCell ref="C8:D8"/>
    <mergeCell ref="J8:K8"/>
  </mergeCells>
  <hyperlinks>
    <hyperlink ref="E36" r:id="rId1" display="http://ec.europa.eu/budget/contracts_grants/info_contracts/inforeuro/index_en.cf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Y108"/>
  <sheetViews>
    <sheetView zoomScale="85" zoomScaleNormal="85" zoomScalePageLayoutView="0" workbookViewId="0" topLeftCell="A1">
      <selection activeCell="I48" sqref="I48"/>
    </sheetView>
  </sheetViews>
  <sheetFormatPr defaultColWidth="9.140625" defaultRowHeight="12.75"/>
  <cols>
    <col min="1" max="1" width="9.140625" style="17" customWidth="1"/>
    <col min="2" max="2" width="17.421875" style="17" customWidth="1"/>
    <col min="3" max="3" width="14.57421875" style="17" customWidth="1"/>
    <col min="4" max="4" width="16.00390625" style="17" customWidth="1"/>
    <col min="5" max="5" width="19.28125" style="17" customWidth="1"/>
    <col min="6" max="6" width="18.00390625" style="17" customWidth="1"/>
    <col min="7" max="7" width="17.00390625" style="17" customWidth="1"/>
    <col min="8" max="9" width="25.28125" style="17" customWidth="1"/>
    <col min="10" max="10" width="18.7109375" style="17" customWidth="1"/>
    <col min="11" max="11" width="13.421875" style="17" customWidth="1"/>
    <col min="12" max="12" width="19.7109375" style="17" customWidth="1"/>
    <col min="13" max="13" width="10.140625" style="17" bestFit="1" customWidth="1"/>
    <col min="14" max="14" width="11.421875" style="17" customWidth="1"/>
    <col min="15" max="15" width="10.140625" style="17" bestFit="1" customWidth="1"/>
    <col min="16" max="16" width="11.8515625" style="17" customWidth="1"/>
    <col min="17" max="17" width="11.140625" style="17" customWidth="1"/>
    <col min="18" max="18" width="10.140625" style="17" customWidth="1"/>
    <col min="19" max="19" width="11.7109375" style="17" customWidth="1"/>
    <col min="20" max="20" width="9.140625" style="17" customWidth="1"/>
    <col min="21" max="21" width="21.28125" style="17" bestFit="1" customWidth="1"/>
    <col min="22" max="22" width="4.28125" style="17" customWidth="1"/>
    <col min="23" max="24" width="24.7109375" style="17" customWidth="1"/>
    <col min="25" max="25" width="24.140625" style="17" customWidth="1"/>
    <col min="26" max="16384" width="9.140625" style="17" customWidth="1"/>
  </cols>
  <sheetData>
    <row r="1" spans="21:24" ht="12.75">
      <c r="U1" s="53" t="s">
        <v>139</v>
      </c>
      <c r="W1" s="53" t="s">
        <v>140</v>
      </c>
      <c r="X1" s="53"/>
    </row>
    <row r="2" spans="21:25" ht="12.75">
      <c r="U2" s="56"/>
      <c r="W2" s="68" t="s">
        <v>127</v>
      </c>
      <c r="X2" s="68" t="s">
        <v>187</v>
      </c>
      <c r="Y2" s="68" t="s">
        <v>144</v>
      </c>
    </row>
    <row r="3" spans="2:25" ht="12.75">
      <c r="B3"/>
      <c r="C3" s="699" t="s">
        <v>142</v>
      </c>
      <c r="D3" s="699"/>
      <c r="E3" s="699"/>
      <c r="F3" s="699"/>
      <c r="G3" s="34"/>
      <c r="H3" s="34"/>
      <c r="I3" s="34"/>
      <c r="J3" s="24"/>
      <c r="L3" s="699" t="s">
        <v>112</v>
      </c>
      <c r="M3" s="699"/>
      <c r="N3" s="699"/>
      <c r="O3" s="699"/>
      <c r="P3" s="34"/>
      <c r="Q3" s="34"/>
      <c r="R3" s="34"/>
      <c r="S3" s="24"/>
      <c r="U3" s="54" t="s">
        <v>130</v>
      </c>
      <c r="W3" s="55"/>
      <c r="X3" s="117"/>
      <c r="Y3" s="55"/>
    </row>
    <row r="4" spans="2:25" ht="12.75" customHeight="1">
      <c r="B4" s="25" t="s">
        <v>37</v>
      </c>
      <c r="C4" s="31" t="str">
        <f>Input!C23</f>
        <v>Programme management</v>
      </c>
      <c r="D4" s="31" t="str">
        <f>Input!C24</f>
        <v>Outcome 1</v>
      </c>
      <c r="E4" s="31" t="str">
        <f>Input!C25</f>
        <v>Outcome 2</v>
      </c>
      <c r="F4" s="31" t="str">
        <f>Input!C26</f>
        <v>Outcome 3</v>
      </c>
      <c r="G4" s="31">
        <f>Input!C27</f>
        <v>0</v>
      </c>
      <c r="H4" s="31">
        <f>Input!C28</f>
        <v>0</v>
      </c>
      <c r="I4" s="31">
        <f>Input!C29</f>
        <v>0</v>
      </c>
      <c r="J4" s="31" t="s">
        <v>113</v>
      </c>
      <c r="K4" s="65"/>
      <c r="L4" s="31" t="str">
        <f aca="true" t="shared" si="0" ref="L4:R4">C4</f>
        <v>Programme management</v>
      </c>
      <c r="M4" s="31" t="str">
        <f t="shared" si="0"/>
        <v>Outcome 1</v>
      </c>
      <c r="N4" s="31" t="str">
        <f t="shared" si="0"/>
        <v>Outcome 2</v>
      </c>
      <c r="O4" s="31" t="str">
        <f t="shared" si="0"/>
        <v>Outcome 3</v>
      </c>
      <c r="P4" s="31">
        <f t="shared" si="0"/>
        <v>0</v>
      </c>
      <c r="Q4" s="31">
        <f t="shared" si="0"/>
        <v>0</v>
      </c>
      <c r="R4" s="31">
        <f t="shared" si="0"/>
        <v>0</v>
      </c>
      <c r="S4" s="31" t="s">
        <v>113</v>
      </c>
      <c r="U4" s="117"/>
      <c r="W4" s="55"/>
      <c r="X4" s="117"/>
      <c r="Y4" s="55"/>
    </row>
    <row r="5" spans="2:25" ht="12.75" customHeight="1">
      <c r="B5" s="32">
        <v>42745</v>
      </c>
      <c r="C5" s="29"/>
      <c r="D5" s="29"/>
      <c r="E5" s="29"/>
      <c r="F5" s="29"/>
      <c r="G5" s="29"/>
      <c r="H5" s="29"/>
      <c r="I5" s="29"/>
      <c r="J5" s="30">
        <f>SUM(C5:I5)</f>
        <v>0</v>
      </c>
      <c r="K5" s="66"/>
      <c r="L5" s="29">
        <f aca="true" t="shared" si="1" ref="L5:R5">C5</f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29">
        <f t="shared" si="1"/>
        <v>0</v>
      </c>
      <c r="R5" s="29">
        <f t="shared" si="1"/>
        <v>0</v>
      </c>
      <c r="S5" s="26">
        <f>SUM(L5:R5)</f>
        <v>0</v>
      </c>
      <c r="U5" s="117"/>
      <c r="W5" s="55"/>
      <c r="X5" s="117"/>
      <c r="Y5" s="55"/>
    </row>
    <row r="6" spans="2:25" ht="12.75" customHeight="1">
      <c r="B6" s="32">
        <v>42917</v>
      </c>
      <c r="C6" s="29"/>
      <c r="D6" s="29"/>
      <c r="E6" s="29"/>
      <c r="F6" s="29"/>
      <c r="G6" s="29"/>
      <c r="H6" s="29"/>
      <c r="I6" s="29"/>
      <c r="J6" s="30">
        <f aca="true" t="shared" si="2" ref="J6:J22">SUM(C6:I6)</f>
        <v>0</v>
      </c>
      <c r="K6" s="66"/>
      <c r="L6" s="29">
        <f aca="true" t="shared" si="3" ref="L6:R6">C6+L5</f>
        <v>0</v>
      </c>
      <c r="M6" s="29">
        <f t="shared" si="3"/>
        <v>0</v>
      </c>
      <c r="N6" s="29">
        <f t="shared" si="3"/>
        <v>0</v>
      </c>
      <c r="O6" s="29">
        <f t="shared" si="3"/>
        <v>0</v>
      </c>
      <c r="P6" s="29">
        <f t="shared" si="3"/>
        <v>0</v>
      </c>
      <c r="Q6" s="29">
        <f t="shared" si="3"/>
        <v>0</v>
      </c>
      <c r="R6" s="29">
        <f t="shared" si="3"/>
        <v>0</v>
      </c>
      <c r="S6" s="26">
        <f aca="true" t="shared" si="4" ref="S6:S21">SUM(L6:R6)</f>
        <v>0</v>
      </c>
      <c r="U6" s="117"/>
      <c r="W6" s="55"/>
      <c r="X6" s="117"/>
      <c r="Y6" s="55"/>
    </row>
    <row r="7" spans="2:25" ht="12.75" customHeight="1">
      <c r="B7" s="32">
        <v>43101</v>
      </c>
      <c r="C7" s="29"/>
      <c r="D7" s="29"/>
      <c r="E7" s="29"/>
      <c r="F7" s="29"/>
      <c r="G7" s="29"/>
      <c r="H7" s="29"/>
      <c r="I7" s="29"/>
      <c r="J7" s="30">
        <f t="shared" si="2"/>
        <v>0</v>
      </c>
      <c r="K7" s="66"/>
      <c r="L7" s="29">
        <f aca="true" t="shared" si="5" ref="L7:R7">L6+C$24</f>
        <v>0</v>
      </c>
      <c r="M7" s="29">
        <f t="shared" si="5"/>
        <v>0</v>
      </c>
      <c r="N7" s="29">
        <f t="shared" si="5"/>
        <v>0</v>
      </c>
      <c r="O7" s="29">
        <f t="shared" si="5"/>
        <v>0</v>
      </c>
      <c r="P7" s="29">
        <f t="shared" si="5"/>
        <v>0</v>
      </c>
      <c r="Q7" s="29">
        <f t="shared" si="5"/>
        <v>0</v>
      </c>
      <c r="R7" s="29">
        <f t="shared" si="5"/>
        <v>0</v>
      </c>
      <c r="S7" s="26">
        <f t="shared" si="4"/>
        <v>0</v>
      </c>
      <c r="U7" s="117"/>
      <c r="W7" s="55"/>
      <c r="X7" s="117"/>
      <c r="Y7" s="55"/>
    </row>
    <row r="8" spans="2:25" ht="12.75" customHeight="1">
      <c r="B8" s="32">
        <v>43282</v>
      </c>
      <c r="C8" s="29"/>
      <c r="D8" s="29"/>
      <c r="E8" s="29"/>
      <c r="F8" s="29"/>
      <c r="G8" s="29"/>
      <c r="H8" s="29"/>
      <c r="I8" s="29"/>
      <c r="J8" s="30">
        <f t="shared" si="2"/>
        <v>0</v>
      </c>
      <c r="K8" s="66"/>
      <c r="L8" s="29"/>
      <c r="M8" s="29"/>
      <c r="N8" s="29"/>
      <c r="O8" s="29"/>
      <c r="P8" s="29"/>
      <c r="Q8" s="29"/>
      <c r="R8" s="29"/>
      <c r="S8" s="26">
        <f t="shared" si="4"/>
        <v>0</v>
      </c>
      <c r="U8" s="117"/>
      <c r="W8" s="55"/>
      <c r="X8" s="117"/>
      <c r="Y8" s="55"/>
    </row>
    <row r="9" spans="2:25" ht="12.75" customHeight="1">
      <c r="B9" s="32">
        <v>43466</v>
      </c>
      <c r="C9" s="29"/>
      <c r="D9" s="29"/>
      <c r="E9" s="29"/>
      <c r="F9" s="29"/>
      <c r="G9" s="29"/>
      <c r="H9" s="29"/>
      <c r="I9" s="29"/>
      <c r="J9" s="30">
        <f t="shared" si="2"/>
        <v>0</v>
      </c>
      <c r="K9" s="66"/>
      <c r="L9" s="29"/>
      <c r="M9" s="29"/>
      <c r="N9" s="29"/>
      <c r="O9" s="29"/>
      <c r="P9" s="29"/>
      <c r="Q9" s="29"/>
      <c r="R9" s="29"/>
      <c r="S9" s="26">
        <f t="shared" si="4"/>
        <v>0</v>
      </c>
      <c r="U9" s="117"/>
      <c r="W9" s="55"/>
      <c r="X9" s="117"/>
      <c r="Y9" s="55"/>
    </row>
    <row r="10" spans="2:25" ht="12.75" customHeight="1">
      <c r="B10" s="32">
        <v>43647</v>
      </c>
      <c r="C10" s="29"/>
      <c r="D10" s="29"/>
      <c r="E10" s="29"/>
      <c r="F10" s="29"/>
      <c r="G10" s="29"/>
      <c r="H10" s="29"/>
      <c r="I10" s="29"/>
      <c r="J10" s="30">
        <f t="shared" si="2"/>
        <v>0</v>
      </c>
      <c r="K10" s="66"/>
      <c r="L10" s="29"/>
      <c r="M10" s="29"/>
      <c r="N10" s="29"/>
      <c r="O10" s="29"/>
      <c r="P10" s="29"/>
      <c r="Q10" s="29"/>
      <c r="R10" s="29"/>
      <c r="S10" s="26">
        <f t="shared" si="4"/>
        <v>0</v>
      </c>
      <c r="U10" s="52"/>
      <c r="W10" s="55"/>
      <c r="X10" s="117"/>
      <c r="Y10" s="55"/>
    </row>
    <row r="11" spans="2:25" ht="12.75" customHeight="1">
      <c r="B11" s="32">
        <v>43831</v>
      </c>
      <c r="C11" s="29"/>
      <c r="D11" s="29"/>
      <c r="E11" s="29"/>
      <c r="F11" s="29"/>
      <c r="G11" s="29"/>
      <c r="H11" s="29"/>
      <c r="I11" s="29"/>
      <c r="J11" s="30">
        <f t="shared" si="2"/>
        <v>0</v>
      </c>
      <c r="K11" s="66"/>
      <c r="L11" s="29"/>
      <c r="M11" s="29"/>
      <c r="N11" s="29"/>
      <c r="O11" s="29"/>
      <c r="P11" s="29"/>
      <c r="Q11" s="29"/>
      <c r="R11" s="29"/>
      <c r="S11" s="26">
        <f t="shared" si="4"/>
        <v>0</v>
      </c>
      <c r="U11" s="52"/>
      <c r="W11" s="55"/>
      <c r="X11" s="117"/>
      <c r="Y11" s="55"/>
    </row>
    <row r="12" spans="2:25" ht="12.75" customHeight="1">
      <c r="B12" s="32">
        <v>44013</v>
      </c>
      <c r="C12" s="29"/>
      <c r="D12" s="29"/>
      <c r="E12" s="29"/>
      <c r="F12" s="29"/>
      <c r="G12" s="29"/>
      <c r="H12" s="29"/>
      <c r="I12" s="29"/>
      <c r="J12" s="30">
        <f t="shared" si="2"/>
        <v>0</v>
      </c>
      <c r="K12" s="66"/>
      <c r="L12" s="29"/>
      <c r="M12" s="29"/>
      <c r="N12" s="29"/>
      <c r="O12" s="29"/>
      <c r="P12" s="29"/>
      <c r="Q12" s="29"/>
      <c r="R12" s="29"/>
      <c r="S12" s="26">
        <f t="shared" si="4"/>
        <v>0</v>
      </c>
      <c r="U12" s="52"/>
      <c r="W12" s="55"/>
      <c r="X12" s="117"/>
      <c r="Y12" s="55"/>
    </row>
    <row r="13" spans="2:25" ht="12.75" customHeight="1">
      <c r="B13" s="32">
        <v>44197</v>
      </c>
      <c r="C13" s="29"/>
      <c r="D13" s="29"/>
      <c r="E13" s="29"/>
      <c r="F13" s="29"/>
      <c r="G13" s="29"/>
      <c r="H13" s="29"/>
      <c r="I13" s="29"/>
      <c r="J13" s="30">
        <f t="shared" si="2"/>
        <v>0</v>
      </c>
      <c r="K13" s="66"/>
      <c r="L13" s="29"/>
      <c r="M13" s="29"/>
      <c r="N13" s="29"/>
      <c r="O13" s="29"/>
      <c r="P13" s="29"/>
      <c r="Q13" s="29"/>
      <c r="R13" s="29"/>
      <c r="S13" s="26">
        <f t="shared" si="4"/>
        <v>0</v>
      </c>
      <c r="U13" s="52"/>
      <c r="W13" s="55"/>
      <c r="X13" s="55"/>
      <c r="Y13" s="55"/>
    </row>
    <row r="14" spans="2:25" ht="12.75" customHeight="1">
      <c r="B14" s="32">
        <v>44378</v>
      </c>
      <c r="C14" s="29"/>
      <c r="D14" s="29"/>
      <c r="E14" s="29"/>
      <c r="F14" s="29"/>
      <c r="G14" s="29"/>
      <c r="H14" s="29"/>
      <c r="I14" s="29"/>
      <c r="J14" s="30">
        <f t="shared" si="2"/>
        <v>0</v>
      </c>
      <c r="K14" s="66"/>
      <c r="L14" s="29"/>
      <c r="M14" s="29"/>
      <c r="N14" s="29"/>
      <c r="O14" s="29"/>
      <c r="P14" s="29"/>
      <c r="Q14" s="29"/>
      <c r="R14" s="29"/>
      <c r="S14" s="26">
        <f t="shared" si="4"/>
        <v>0</v>
      </c>
      <c r="U14" s="52"/>
      <c r="W14" s="55"/>
      <c r="X14" s="55"/>
      <c r="Y14" s="55"/>
    </row>
    <row r="15" spans="2:25" ht="12.75" customHeight="1">
      <c r="B15" s="32">
        <v>44562</v>
      </c>
      <c r="C15" s="29"/>
      <c r="D15" s="29"/>
      <c r="E15" s="29"/>
      <c r="F15" s="29"/>
      <c r="G15" s="29"/>
      <c r="H15" s="29"/>
      <c r="I15" s="29"/>
      <c r="J15" s="30">
        <f t="shared" si="2"/>
        <v>0</v>
      </c>
      <c r="K15" s="66"/>
      <c r="L15" s="29"/>
      <c r="M15" s="29"/>
      <c r="N15" s="29"/>
      <c r="O15" s="29"/>
      <c r="P15" s="29"/>
      <c r="Q15" s="29"/>
      <c r="R15" s="29"/>
      <c r="S15" s="26">
        <f t="shared" si="4"/>
        <v>0</v>
      </c>
      <c r="U15" s="52"/>
      <c r="W15" s="55"/>
      <c r="X15" s="55"/>
      <c r="Y15" s="55"/>
    </row>
    <row r="16" spans="2:25" ht="12.75" customHeight="1">
      <c r="B16" s="32">
        <v>44743</v>
      </c>
      <c r="C16" s="29"/>
      <c r="D16" s="29"/>
      <c r="E16" s="29"/>
      <c r="F16" s="29"/>
      <c r="G16" s="29"/>
      <c r="H16" s="29"/>
      <c r="I16" s="29"/>
      <c r="J16" s="30">
        <f t="shared" si="2"/>
        <v>0</v>
      </c>
      <c r="K16" s="66"/>
      <c r="L16" s="29"/>
      <c r="M16" s="29"/>
      <c r="N16" s="29"/>
      <c r="O16" s="29"/>
      <c r="P16" s="29"/>
      <c r="Q16" s="29"/>
      <c r="R16" s="29"/>
      <c r="S16" s="26">
        <f t="shared" si="4"/>
        <v>0</v>
      </c>
      <c r="U16" s="52"/>
      <c r="W16" s="55"/>
      <c r="X16" s="55"/>
      <c r="Y16" s="55"/>
    </row>
    <row r="17" spans="2:25" ht="12.75" customHeight="1">
      <c r="B17" s="32">
        <v>44927</v>
      </c>
      <c r="C17" s="29"/>
      <c r="D17" s="29"/>
      <c r="E17" s="29"/>
      <c r="F17" s="29"/>
      <c r="G17" s="29"/>
      <c r="H17" s="29"/>
      <c r="I17" s="29"/>
      <c r="J17" s="30">
        <f t="shared" si="2"/>
        <v>0</v>
      </c>
      <c r="K17" s="66"/>
      <c r="L17" s="29"/>
      <c r="M17" s="29"/>
      <c r="N17" s="29"/>
      <c r="O17" s="29"/>
      <c r="P17" s="29"/>
      <c r="Q17" s="29"/>
      <c r="R17" s="29"/>
      <c r="S17" s="26">
        <f t="shared" si="4"/>
        <v>0</v>
      </c>
      <c r="U17" s="52"/>
      <c r="W17" s="55"/>
      <c r="X17" s="55"/>
      <c r="Y17" s="55"/>
    </row>
    <row r="18" spans="2:25" ht="12.75" customHeight="1">
      <c r="B18" s="32">
        <v>45108</v>
      </c>
      <c r="C18" s="29"/>
      <c r="D18" s="29"/>
      <c r="E18" s="29"/>
      <c r="F18" s="29"/>
      <c r="G18" s="29"/>
      <c r="H18" s="29"/>
      <c r="I18" s="29"/>
      <c r="J18" s="30">
        <f t="shared" si="2"/>
        <v>0</v>
      </c>
      <c r="K18" s="66"/>
      <c r="L18" s="29"/>
      <c r="M18" s="29"/>
      <c r="N18" s="29"/>
      <c r="O18" s="29"/>
      <c r="P18" s="29"/>
      <c r="Q18" s="29"/>
      <c r="R18" s="29"/>
      <c r="S18" s="26">
        <f t="shared" si="4"/>
        <v>0</v>
      </c>
      <c r="U18" s="52"/>
      <c r="W18" s="55"/>
      <c r="X18" s="55"/>
      <c r="Y18" s="55"/>
    </row>
    <row r="19" spans="2:25" ht="12.75" customHeight="1">
      <c r="B19" s="32">
        <v>45292</v>
      </c>
      <c r="C19" s="29"/>
      <c r="D19" s="29"/>
      <c r="E19" s="29"/>
      <c r="F19" s="29"/>
      <c r="G19" s="29"/>
      <c r="H19" s="29"/>
      <c r="I19" s="29"/>
      <c r="J19" s="30">
        <f t="shared" si="2"/>
        <v>0</v>
      </c>
      <c r="K19" s="66"/>
      <c r="L19" s="29"/>
      <c r="M19" s="29"/>
      <c r="N19" s="29"/>
      <c r="O19" s="29"/>
      <c r="P19" s="29"/>
      <c r="Q19" s="29"/>
      <c r="R19" s="29"/>
      <c r="S19" s="26">
        <f t="shared" si="4"/>
        <v>0</v>
      </c>
      <c r="U19" s="52"/>
      <c r="W19" s="55"/>
      <c r="X19" s="55"/>
      <c r="Y19" s="55"/>
    </row>
    <row r="20" spans="2:25" ht="12.75" customHeight="1">
      <c r="B20" s="32">
        <v>45474</v>
      </c>
      <c r="C20" s="29"/>
      <c r="D20" s="29"/>
      <c r="E20" s="29"/>
      <c r="F20" s="29"/>
      <c r="G20" s="29"/>
      <c r="H20" s="29"/>
      <c r="I20" s="29"/>
      <c r="J20" s="30">
        <f t="shared" si="2"/>
        <v>0</v>
      </c>
      <c r="K20" s="66"/>
      <c r="L20" s="29"/>
      <c r="M20" s="29"/>
      <c r="N20" s="29"/>
      <c r="O20" s="29"/>
      <c r="P20" s="29"/>
      <c r="Q20" s="29"/>
      <c r="R20" s="29"/>
      <c r="S20" s="26">
        <f t="shared" si="4"/>
        <v>0</v>
      </c>
      <c r="U20" s="52"/>
      <c r="W20" s="55"/>
      <c r="X20" s="55"/>
      <c r="Y20" s="55"/>
    </row>
    <row r="21" spans="2:25" ht="12.75" customHeight="1">
      <c r="B21" s="32">
        <v>45658</v>
      </c>
      <c r="C21" s="29"/>
      <c r="D21" s="29"/>
      <c r="E21" s="29"/>
      <c r="F21" s="29"/>
      <c r="G21" s="29"/>
      <c r="H21" s="29"/>
      <c r="I21" s="29"/>
      <c r="J21" s="30">
        <f t="shared" si="2"/>
        <v>0</v>
      </c>
      <c r="K21" s="66"/>
      <c r="L21" s="29"/>
      <c r="M21" s="29"/>
      <c r="N21" s="29"/>
      <c r="O21" s="29"/>
      <c r="P21" s="29"/>
      <c r="Q21" s="29"/>
      <c r="R21" s="29"/>
      <c r="S21" s="26">
        <f t="shared" si="4"/>
        <v>0</v>
      </c>
      <c r="U21" s="52"/>
      <c r="W21" s="55"/>
      <c r="X21" s="55"/>
      <c r="Y21" s="55"/>
    </row>
    <row r="22" spans="2:25" ht="12.75" customHeight="1">
      <c r="B22" s="32"/>
      <c r="C22" s="26">
        <f aca="true" t="shared" si="6" ref="C22:I22">SUM(C5:C21)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30">
        <f t="shared" si="2"/>
        <v>0</v>
      </c>
      <c r="L22" s="26">
        <f aca="true" t="shared" si="7" ref="L22:R22">C22+C24</f>
        <v>0</v>
      </c>
      <c r="M22" s="26">
        <f t="shared" si="7"/>
        <v>0</v>
      </c>
      <c r="N22" s="26">
        <f t="shared" si="7"/>
        <v>0</v>
      </c>
      <c r="O22" s="26">
        <f t="shared" si="7"/>
        <v>0</v>
      </c>
      <c r="P22" s="26">
        <f t="shared" si="7"/>
        <v>0</v>
      </c>
      <c r="Q22" s="26">
        <f t="shared" si="7"/>
        <v>0</v>
      </c>
      <c r="R22" s="26">
        <f t="shared" si="7"/>
        <v>0</v>
      </c>
      <c r="S22" s="26">
        <f>SUM(L22:Q22)</f>
        <v>0</v>
      </c>
      <c r="U22" s="52"/>
      <c r="W22" s="55"/>
      <c r="X22" s="55"/>
      <c r="Y22" s="55"/>
    </row>
    <row r="23" spans="21:25" ht="12.75" customHeight="1">
      <c r="U23" s="52"/>
      <c r="W23" s="55"/>
      <c r="X23" s="55"/>
      <c r="Y23" s="55"/>
    </row>
    <row r="24" spans="2:25" ht="12.75">
      <c r="B24" s="26" t="s">
        <v>141</v>
      </c>
      <c r="C24" s="64">
        <f>'2. Incurred (Part A)'!$F$27</f>
        <v>0</v>
      </c>
      <c r="D24" s="64">
        <f>'2. Incurred (Part A)'!$F$71</f>
        <v>0</v>
      </c>
      <c r="E24" s="64">
        <f>'2. Incurred (Part A)'!$F$101</f>
        <v>0</v>
      </c>
      <c r="F24" s="64">
        <f>'2. Incurred (Part A)'!$F$130</f>
        <v>0</v>
      </c>
      <c r="G24" s="64">
        <f>'2. Incurred (Part A)'!$F$155</f>
        <v>0</v>
      </c>
      <c r="H24" s="64">
        <f>'2. Incurred (Part A)'!$F$180</f>
        <v>0</v>
      </c>
      <c r="I24" s="64">
        <f>'2. Incurred (Part A)'!$F$207</f>
        <v>0</v>
      </c>
      <c r="U24" s="52"/>
      <c r="W24" s="55"/>
      <c r="X24" s="55"/>
      <c r="Y24" s="55"/>
    </row>
    <row r="25" spans="21:25" ht="12.75" customHeight="1">
      <c r="U25" s="52"/>
      <c r="W25" s="55"/>
      <c r="X25" s="55"/>
      <c r="Y25" s="55"/>
    </row>
    <row r="26" spans="3:25" ht="12.75" customHeight="1">
      <c r="C26" s="699" t="s">
        <v>143</v>
      </c>
      <c r="D26" s="699"/>
      <c r="E26" s="699"/>
      <c r="F26" s="699"/>
      <c r="G26" s="34"/>
      <c r="H26" s="34"/>
      <c r="I26" s="34"/>
      <c r="J26" s="24"/>
      <c r="L26" s="699" t="s">
        <v>114</v>
      </c>
      <c r="M26" s="699"/>
      <c r="N26" s="699"/>
      <c r="O26" s="699"/>
      <c r="P26" s="34"/>
      <c r="Q26" s="34"/>
      <c r="R26" s="34"/>
      <c r="S26" s="24"/>
      <c r="U26" s="52"/>
      <c r="W26" s="55"/>
      <c r="X26" s="55"/>
      <c r="Y26" s="55"/>
    </row>
    <row r="27" spans="3:25" ht="12.75" customHeight="1">
      <c r="C27" s="31" t="str">
        <f aca="true" t="shared" si="8" ref="C27:I27">C4</f>
        <v>Programme management</v>
      </c>
      <c r="D27" s="31" t="str">
        <f t="shared" si="8"/>
        <v>Outcome 1</v>
      </c>
      <c r="E27" s="31" t="str">
        <f t="shared" si="8"/>
        <v>Outcome 2</v>
      </c>
      <c r="F27" s="31" t="str">
        <f t="shared" si="8"/>
        <v>Outcome 3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 t="s">
        <v>47</v>
      </c>
      <c r="L27" s="31" t="str">
        <f aca="true" t="shared" si="9" ref="L27:R27">C4</f>
        <v>Programme management</v>
      </c>
      <c r="M27" s="31" t="str">
        <f t="shared" si="9"/>
        <v>Outcome 1</v>
      </c>
      <c r="N27" s="31" t="str">
        <f t="shared" si="9"/>
        <v>Outcome 2</v>
      </c>
      <c r="O27" s="31" t="str">
        <f t="shared" si="9"/>
        <v>Outcome 3</v>
      </c>
      <c r="P27" s="31">
        <f t="shared" si="9"/>
        <v>0</v>
      </c>
      <c r="Q27" s="31">
        <f t="shared" si="9"/>
        <v>0</v>
      </c>
      <c r="R27" s="31">
        <f t="shared" si="9"/>
        <v>0</v>
      </c>
      <c r="S27" s="31" t="s">
        <v>47</v>
      </c>
      <c r="U27" s="52"/>
      <c r="W27" s="55"/>
      <c r="X27" s="55"/>
      <c r="Y27" s="55"/>
    </row>
    <row r="28" spans="2:25" ht="12.75" customHeight="1">
      <c r="B28" s="32">
        <v>43040</v>
      </c>
      <c r="C28" s="8"/>
      <c r="D28" s="8"/>
      <c r="E28" s="8"/>
      <c r="F28" s="8"/>
      <c r="G28" s="8"/>
      <c r="H28" s="8"/>
      <c r="I28" s="8"/>
      <c r="J28" s="30">
        <f>SUM(C28:I28)</f>
        <v>0</v>
      </c>
      <c r="K28" s="66"/>
      <c r="L28" s="29">
        <f aca="true" t="shared" si="10" ref="L28:R28">C28</f>
        <v>0</v>
      </c>
      <c r="M28" s="29">
        <f t="shared" si="10"/>
        <v>0</v>
      </c>
      <c r="N28" s="29">
        <f t="shared" si="10"/>
        <v>0</v>
      </c>
      <c r="O28" s="29">
        <f t="shared" si="10"/>
        <v>0</v>
      </c>
      <c r="P28" s="29">
        <f t="shared" si="10"/>
        <v>0</v>
      </c>
      <c r="Q28" s="29">
        <f t="shared" si="10"/>
        <v>0</v>
      </c>
      <c r="R28" s="29">
        <f t="shared" si="10"/>
        <v>0</v>
      </c>
      <c r="S28" s="26">
        <f>SUM(L28:R28)</f>
        <v>0</v>
      </c>
      <c r="U28" s="52"/>
      <c r="W28" s="55"/>
      <c r="X28" s="55"/>
      <c r="Y28" s="55"/>
    </row>
    <row r="29" spans="2:25" ht="12.75" customHeight="1">
      <c r="B29" s="32">
        <v>43221</v>
      </c>
      <c r="C29" s="29"/>
      <c r="D29" s="29"/>
      <c r="E29" s="29"/>
      <c r="F29" s="29"/>
      <c r="G29" s="29"/>
      <c r="H29" s="29"/>
      <c r="I29" s="29"/>
      <c r="J29" s="30">
        <f aca="true" t="shared" si="11" ref="J29:J42">SUM(C29:I29)</f>
        <v>0</v>
      </c>
      <c r="K29" s="66"/>
      <c r="L29" s="29">
        <f aca="true" t="shared" si="12" ref="L29:R29">C29+L28</f>
        <v>0</v>
      </c>
      <c r="M29" s="29">
        <f t="shared" si="12"/>
        <v>0</v>
      </c>
      <c r="N29" s="29">
        <f t="shared" si="12"/>
        <v>0</v>
      </c>
      <c r="O29" s="29">
        <f t="shared" si="12"/>
        <v>0</v>
      </c>
      <c r="P29" s="29">
        <f t="shared" si="12"/>
        <v>0</v>
      </c>
      <c r="Q29" s="29">
        <f t="shared" si="12"/>
        <v>0</v>
      </c>
      <c r="R29" s="29">
        <f t="shared" si="12"/>
        <v>0</v>
      </c>
      <c r="S29" s="26">
        <f aca="true" t="shared" si="13" ref="S29:S42">SUM(L29:R29)</f>
        <v>0</v>
      </c>
      <c r="U29" s="52"/>
      <c r="W29" s="55"/>
      <c r="X29" s="55"/>
      <c r="Y29" s="55"/>
    </row>
    <row r="30" spans="2:25" ht="12.75" customHeight="1">
      <c r="B30" s="32">
        <v>43405</v>
      </c>
      <c r="C30" s="29"/>
      <c r="D30" s="29"/>
      <c r="E30" s="29"/>
      <c r="F30" s="29"/>
      <c r="G30" s="29"/>
      <c r="H30" s="29"/>
      <c r="I30" s="29"/>
      <c r="J30" s="30">
        <f t="shared" si="11"/>
        <v>0</v>
      </c>
      <c r="K30" s="66"/>
      <c r="L30" s="29">
        <f aca="true" t="shared" si="14" ref="L30:R30">C43+C$45</f>
        <v>0</v>
      </c>
      <c r="M30" s="29">
        <f t="shared" si="14"/>
        <v>0</v>
      </c>
      <c r="N30" s="29">
        <f t="shared" si="14"/>
        <v>0</v>
      </c>
      <c r="O30" s="29">
        <f t="shared" si="14"/>
        <v>0</v>
      </c>
      <c r="P30" s="29">
        <f t="shared" si="14"/>
        <v>0</v>
      </c>
      <c r="Q30" s="29">
        <f t="shared" si="14"/>
        <v>0</v>
      </c>
      <c r="R30" s="29">
        <f t="shared" si="14"/>
        <v>0</v>
      </c>
      <c r="S30" s="26">
        <f t="shared" si="13"/>
        <v>0</v>
      </c>
      <c r="U30" s="52"/>
      <c r="W30" s="55"/>
      <c r="X30" s="55"/>
      <c r="Y30" s="55"/>
    </row>
    <row r="31" spans="2:25" ht="12.75" customHeight="1">
      <c r="B31" s="32">
        <v>43586</v>
      </c>
      <c r="C31" s="29"/>
      <c r="D31" s="29"/>
      <c r="E31" s="29"/>
      <c r="F31" s="29"/>
      <c r="G31" s="29"/>
      <c r="H31" s="29"/>
      <c r="I31" s="29"/>
      <c r="J31" s="30">
        <f t="shared" si="11"/>
        <v>0</v>
      </c>
      <c r="L31" s="29"/>
      <c r="M31" s="29"/>
      <c r="N31" s="29"/>
      <c r="O31" s="29"/>
      <c r="P31" s="29"/>
      <c r="Q31" s="29"/>
      <c r="R31" s="29"/>
      <c r="S31" s="26">
        <f t="shared" si="13"/>
        <v>0</v>
      </c>
      <c r="U31" s="52"/>
      <c r="W31" s="55"/>
      <c r="X31" s="55"/>
      <c r="Y31" s="55"/>
    </row>
    <row r="32" spans="2:25" ht="12.75" customHeight="1">
      <c r="B32" s="32">
        <v>43770</v>
      </c>
      <c r="C32" s="29"/>
      <c r="D32" s="29"/>
      <c r="E32" s="29"/>
      <c r="F32" s="29"/>
      <c r="G32" s="29"/>
      <c r="H32" s="29"/>
      <c r="I32" s="29"/>
      <c r="J32" s="30">
        <f t="shared" si="11"/>
        <v>0</v>
      </c>
      <c r="L32" s="29"/>
      <c r="M32" s="29"/>
      <c r="N32" s="29"/>
      <c r="O32" s="29"/>
      <c r="P32" s="29"/>
      <c r="Q32" s="29"/>
      <c r="R32" s="29"/>
      <c r="S32" s="26">
        <f t="shared" si="13"/>
        <v>0</v>
      </c>
      <c r="U32" s="52"/>
      <c r="W32" s="55"/>
      <c r="X32" s="55"/>
      <c r="Y32" s="55"/>
    </row>
    <row r="33" spans="2:25" ht="12.75" customHeight="1">
      <c r="B33" s="32">
        <v>43952</v>
      </c>
      <c r="C33" s="29"/>
      <c r="D33" s="29"/>
      <c r="E33" s="29"/>
      <c r="F33" s="29"/>
      <c r="G33" s="29"/>
      <c r="H33" s="29"/>
      <c r="I33" s="29"/>
      <c r="J33" s="30">
        <f t="shared" si="11"/>
        <v>0</v>
      </c>
      <c r="L33" s="29"/>
      <c r="M33" s="29"/>
      <c r="N33" s="29"/>
      <c r="O33" s="29"/>
      <c r="P33" s="29"/>
      <c r="Q33" s="29"/>
      <c r="R33" s="29"/>
      <c r="S33" s="26">
        <f t="shared" si="13"/>
        <v>0</v>
      </c>
      <c r="U33" s="52"/>
      <c r="W33" s="55"/>
      <c r="X33" s="55"/>
      <c r="Y33" s="55"/>
    </row>
    <row r="34" spans="2:25" ht="12.75" customHeight="1">
      <c r="B34" s="32">
        <v>44136</v>
      </c>
      <c r="C34" s="29"/>
      <c r="D34" s="29"/>
      <c r="E34" s="29"/>
      <c r="F34" s="29"/>
      <c r="G34" s="29"/>
      <c r="H34" s="29"/>
      <c r="I34" s="29"/>
      <c r="J34" s="30">
        <f t="shared" si="11"/>
        <v>0</v>
      </c>
      <c r="L34" s="29"/>
      <c r="M34" s="29"/>
      <c r="N34" s="29"/>
      <c r="O34" s="29"/>
      <c r="P34" s="29"/>
      <c r="Q34" s="29"/>
      <c r="R34" s="29"/>
      <c r="S34" s="26">
        <f t="shared" si="13"/>
        <v>0</v>
      </c>
      <c r="U34" s="52"/>
      <c r="W34" s="55"/>
      <c r="X34" s="55"/>
      <c r="Y34" s="55"/>
    </row>
    <row r="35" spans="2:25" ht="12.75" customHeight="1">
      <c r="B35" s="32">
        <v>44317</v>
      </c>
      <c r="C35" s="29"/>
      <c r="D35" s="29"/>
      <c r="E35" s="29"/>
      <c r="F35" s="29"/>
      <c r="G35" s="29"/>
      <c r="H35" s="29"/>
      <c r="I35" s="29"/>
      <c r="J35" s="30">
        <f t="shared" si="11"/>
        <v>0</v>
      </c>
      <c r="L35" s="29"/>
      <c r="M35" s="29"/>
      <c r="N35" s="29"/>
      <c r="O35" s="29"/>
      <c r="P35" s="29"/>
      <c r="Q35" s="29"/>
      <c r="R35" s="29"/>
      <c r="S35" s="26">
        <f t="shared" si="13"/>
        <v>0</v>
      </c>
      <c r="U35" s="52"/>
      <c r="W35" s="55"/>
      <c r="X35" s="55"/>
      <c r="Y35" s="55"/>
    </row>
    <row r="36" spans="2:25" ht="12.75" customHeight="1">
      <c r="B36" s="32">
        <v>44501</v>
      </c>
      <c r="C36" s="29"/>
      <c r="D36" s="29"/>
      <c r="E36" s="29"/>
      <c r="F36" s="29"/>
      <c r="G36" s="29"/>
      <c r="H36" s="29"/>
      <c r="I36" s="29"/>
      <c r="J36" s="30">
        <f t="shared" si="11"/>
        <v>0</v>
      </c>
      <c r="L36" s="29"/>
      <c r="M36" s="29"/>
      <c r="N36" s="29"/>
      <c r="O36" s="29"/>
      <c r="P36" s="29"/>
      <c r="Q36" s="29"/>
      <c r="R36" s="29"/>
      <c r="S36" s="26">
        <f t="shared" si="13"/>
        <v>0</v>
      </c>
      <c r="U36" s="52"/>
      <c r="W36" s="55"/>
      <c r="X36" s="55"/>
      <c r="Y36" s="55"/>
    </row>
    <row r="37" spans="2:25" ht="12.75" customHeight="1">
      <c r="B37" s="32">
        <v>44682</v>
      </c>
      <c r="C37" s="29"/>
      <c r="D37" s="29"/>
      <c r="E37" s="29"/>
      <c r="F37" s="29"/>
      <c r="G37" s="29"/>
      <c r="H37" s="29"/>
      <c r="I37" s="29"/>
      <c r="J37" s="30">
        <f t="shared" si="11"/>
        <v>0</v>
      </c>
      <c r="L37" s="29"/>
      <c r="M37" s="29"/>
      <c r="N37" s="29"/>
      <c r="O37" s="29"/>
      <c r="P37" s="29"/>
      <c r="Q37" s="29"/>
      <c r="R37" s="29"/>
      <c r="S37" s="26">
        <f t="shared" si="13"/>
        <v>0</v>
      </c>
      <c r="U37" s="52"/>
      <c r="W37" s="55"/>
      <c r="X37" s="55"/>
      <c r="Y37" s="55"/>
    </row>
    <row r="38" spans="2:25" ht="12.75" customHeight="1">
      <c r="B38" s="32">
        <v>44866</v>
      </c>
      <c r="C38" s="29"/>
      <c r="D38" s="29"/>
      <c r="E38" s="29"/>
      <c r="F38" s="29"/>
      <c r="G38" s="29"/>
      <c r="H38" s="29"/>
      <c r="I38" s="29"/>
      <c r="J38" s="30">
        <f t="shared" si="11"/>
        <v>0</v>
      </c>
      <c r="L38" s="29"/>
      <c r="M38" s="29"/>
      <c r="N38" s="29"/>
      <c r="O38" s="29"/>
      <c r="P38" s="29"/>
      <c r="Q38" s="29"/>
      <c r="R38" s="29"/>
      <c r="S38" s="26">
        <f t="shared" si="13"/>
        <v>0</v>
      </c>
      <c r="U38" s="52"/>
      <c r="W38" s="55"/>
      <c r="X38" s="55"/>
      <c r="Y38" s="55"/>
    </row>
    <row r="39" spans="2:25" ht="12.75" customHeight="1">
      <c r="B39" s="32">
        <v>45047</v>
      </c>
      <c r="C39" s="29"/>
      <c r="D39" s="29"/>
      <c r="E39" s="29"/>
      <c r="F39" s="29"/>
      <c r="G39" s="29"/>
      <c r="H39" s="29"/>
      <c r="I39" s="29"/>
      <c r="J39" s="30">
        <f t="shared" si="11"/>
        <v>0</v>
      </c>
      <c r="L39" s="29"/>
      <c r="M39" s="29"/>
      <c r="N39" s="29"/>
      <c r="O39" s="29"/>
      <c r="P39" s="29"/>
      <c r="Q39" s="29"/>
      <c r="R39" s="29"/>
      <c r="S39" s="26">
        <f t="shared" si="13"/>
        <v>0</v>
      </c>
      <c r="U39" s="52"/>
      <c r="W39" s="55"/>
      <c r="X39" s="55"/>
      <c r="Y39" s="55"/>
    </row>
    <row r="40" spans="2:25" ht="12.75" customHeight="1">
      <c r="B40" s="32">
        <v>45231</v>
      </c>
      <c r="C40" s="29"/>
      <c r="D40" s="29"/>
      <c r="E40" s="29"/>
      <c r="F40" s="29"/>
      <c r="G40" s="29"/>
      <c r="H40" s="29"/>
      <c r="I40" s="29"/>
      <c r="J40" s="30">
        <f t="shared" si="11"/>
        <v>0</v>
      </c>
      <c r="L40" s="29"/>
      <c r="M40" s="29"/>
      <c r="N40" s="29"/>
      <c r="O40" s="29"/>
      <c r="P40" s="29"/>
      <c r="Q40" s="29"/>
      <c r="R40" s="29"/>
      <c r="S40" s="26">
        <f t="shared" si="13"/>
        <v>0</v>
      </c>
      <c r="U40" s="52"/>
      <c r="W40" s="55"/>
      <c r="X40" s="55"/>
      <c r="Y40" s="55"/>
    </row>
    <row r="41" spans="2:25" ht="12.75" customHeight="1">
      <c r="B41" s="32">
        <v>45413</v>
      </c>
      <c r="C41" s="29"/>
      <c r="D41" s="29"/>
      <c r="E41" s="29"/>
      <c r="F41" s="29"/>
      <c r="G41" s="29"/>
      <c r="H41" s="29"/>
      <c r="I41" s="29"/>
      <c r="J41" s="30">
        <f t="shared" si="11"/>
        <v>0</v>
      </c>
      <c r="L41" s="29"/>
      <c r="M41" s="29"/>
      <c r="N41" s="29"/>
      <c r="O41" s="29"/>
      <c r="P41" s="29"/>
      <c r="Q41" s="29"/>
      <c r="R41" s="29"/>
      <c r="S41" s="26">
        <f t="shared" si="13"/>
        <v>0</v>
      </c>
      <c r="U41" s="52"/>
      <c r="W41" s="55"/>
      <c r="X41" s="55"/>
      <c r="Y41" s="55"/>
    </row>
    <row r="42" spans="2:25" ht="12.75" customHeight="1">
      <c r="B42" s="32">
        <v>45597</v>
      </c>
      <c r="C42" s="29"/>
      <c r="D42" s="29"/>
      <c r="E42" s="29"/>
      <c r="F42" s="29"/>
      <c r="G42" s="29"/>
      <c r="H42" s="29"/>
      <c r="I42" s="29"/>
      <c r="J42" s="30">
        <f t="shared" si="11"/>
        <v>0</v>
      </c>
      <c r="L42" s="29"/>
      <c r="M42" s="29"/>
      <c r="N42" s="29"/>
      <c r="O42" s="29"/>
      <c r="P42" s="29"/>
      <c r="Q42" s="29"/>
      <c r="R42" s="29"/>
      <c r="S42" s="26">
        <f t="shared" si="13"/>
        <v>0</v>
      </c>
      <c r="U42" s="52"/>
      <c r="W42" s="55"/>
      <c r="X42" s="55"/>
      <c r="Y42" s="55"/>
    </row>
    <row r="43" spans="2:25" ht="12.75" customHeight="1">
      <c r="B43" s="32"/>
      <c r="C43" s="30">
        <f aca="true" t="shared" si="15" ref="C43:J43">SUM(C28:C42)</f>
        <v>0</v>
      </c>
      <c r="D43" s="30">
        <f t="shared" si="15"/>
        <v>0</v>
      </c>
      <c r="E43" s="30">
        <f t="shared" si="15"/>
        <v>0</v>
      </c>
      <c r="F43" s="30">
        <f t="shared" si="15"/>
        <v>0</v>
      </c>
      <c r="G43" s="30">
        <f t="shared" si="15"/>
        <v>0</v>
      </c>
      <c r="H43" s="30">
        <f t="shared" si="15"/>
        <v>0</v>
      </c>
      <c r="I43" s="30">
        <f t="shared" si="15"/>
        <v>0</v>
      </c>
      <c r="J43" s="30">
        <f t="shared" si="15"/>
        <v>0</v>
      </c>
      <c r="L43" s="26">
        <f aca="true" t="shared" si="16" ref="L43:R43">C43+C45</f>
        <v>0</v>
      </c>
      <c r="M43" s="26">
        <f t="shared" si="16"/>
        <v>0</v>
      </c>
      <c r="N43" s="26">
        <f t="shared" si="16"/>
        <v>0</v>
      </c>
      <c r="O43" s="26">
        <f t="shared" si="16"/>
        <v>0</v>
      </c>
      <c r="P43" s="26">
        <f t="shared" si="16"/>
        <v>0</v>
      </c>
      <c r="Q43" s="26">
        <f t="shared" si="16"/>
        <v>0</v>
      </c>
      <c r="R43" s="26">
        <f t="shared" si="16"/>
        <v>0</v>
      </c>
      <c r="S43" s="26">
        <f>SUM(L43:Q43)</f>
        <v>0</v>
      </c>
      <c r="U43" s="52"/>
      <c r="W43" s="55"/>
      <c r="X43" s="55"/>
      <c r="Y43" s="55"/>
    </row>
    <row r="44" spans="21:25" ht="12.75">
      <c r="U44" s="52"/>
      <c r="W44" s="55"/>
      <c r="X44" s="55"/>
      <c r="Y44" s="55"/>
    </row>
    <row r="45" spans="2:25" ht="12.75">
      <c r="B45" s="26" t="s">
        <v>111</v>
      </c>
      <c r="C45" s="33">
        <f>'3. Proposed (Part B)'!$G$65</f>
        <v>0</v>
      </c>
      <c r="D45" s="33">
        <f>'3. Proposed (Part B)'!$G$91</f>
        <v>0</v>
      </c>
      <c r="E45" s="33">
        <f>'3. Proposed (Part B)'!$G$113</f>
        <v>0</v>
      </c>
      <c r="F45" s="33">
        <f>'3. Proposed (Part B)'!$G$138</f>
        <v>0</v>
      </c>
      <c r="G45" s="33">
        <f>'3. Proposed (Part B)'!$G$162</f>
        <v>0</v>
      </c>
      <c r="H45" s="33">
        <f>'3. Proposed (Part B)'!$G$186</f>
        <v>0</v>
      </c>
      <c r="I45" s="33">
        <f>'3. Proposed (Part B)'!$G$210</f>
        <v>0</v>
      </c>
      <c r="U45" s="69"/>
      <c r="W45" s="70"/>
      <c r="X45" s="70"/>
      <c r="Y45" s="70"/>
    </row>
    <row r="47" ht="12.75">
      <c r="Y47" s="106"/>
    </row>
    <row r="48" spans="23:25" ht="12.75">
      <c r="W48" s="24" t="s">
        <v>145</v>
      </c>
      <c r="X48" s="24"/>
      <c r="Y48" s="24">
        <f>COUNT(Y3:Y45)</f>
        <v>0</v>
      </c>
    </row>
    <row r="49" spans="23:25" ht="12.75">
      <c r="W49" s="67" t="s">
        <v>144</v>
      </c>
      <c r="X49" s="67"/>
      <c r="Y49" s="71">
        <f>SUM(Y3:Y45)</f>
        <v>0</v>
      </c>
    </row>
    <row r="50" spans="4:25" ht="12.75">
      <c r="D50" s="49"/>
      <c r="W50" s="67" t="s">
        <v>146</v>
      </c>
      <c r="X50" s="67"/>
      <c r="Y50" s="72" t="str">
        <f>TEXT(Y49,"[$-10409]€#,##0")</f>
        <v>€0</v>
      </c>
    </row>
    <row r="51" spans="4:25" ht="12.75">
      <c r="D51" s="53" t="s">
        <v>181</v>
      </c>
      <c r="W51" s="24" t="str">
        <f>"Project grant including co-financing - "&amp;Y50&amp;" ("&amp;Y48&amp;" projects)"</f>
        <v>Project grant including co-financing - €0 (0 projects)</v>
      </c>
      <c r="X51" s="24"/>
      <c r="Y51" s="67"/>
    </row>
    <row r="52" spans="4:12" ht="25.5">
      <c r="D52" s="31" t="str">
        <f aca="true" t="shared" si="17" ref="D52:J52">C27</f>
        <v>Programme management</v>
      </c>
      <c r="E52" s="31" t="str">
        <f t="shared" si="17"/>
        <v>Outcome 1</v>
      </c>
      <c r="F52" s="31" t="str">
        <f t="shared" si="17"/>
        <v>Outcome 2</v>
      </c>
      <c r="G52" s="31" t="str">
        <f t="shared" si="17"/>
        <v>Outcome 3</v>
      </c>
      <c r="H52" s="31">
        <f t="shared" si="17"/>
        <v>0</v>
      </c>
      <c r="I52" s="31">
        <f t="shared" si="17"/>
        <v>0</v>
      </c>
      <c r="J52" s="31">
        <f t="shared" si="17"/>
        <v>0</v>
      </c>
      <c r="K52" s="31" t="s">
        <v>47</v>
      </c>
      <c r="L52" s="31" t="s">
        <v>144</v>
      </c>
    </row>
    <row r="53" spans="2:12" ht="25.5">
      <c r="B53" s="26" t="str">
        <f>Input!B12</f>
        <v>Start date of eligibility</v>
      </c>
      <c r="C53" s="26" t="str">
        <f>Input!C12</f>
        <v>10/12/2016</v>
      </c>
      <c r="D53" s="74">
        <f>Input!H23</f>
        <v>294117.64705882355</v>
      </c>
      <c r="E53" s="74">
        <f>Input!H24</f>
        <v>3823529.411764706</v>
      </c>
      <c r="F53" s="74">
        <f>Input!H25</f>
        <v>1682352.9411764706</v>
      </c>
      <c r="G53" s="74">
        <f>Input!H26</f>
        <v>1200000</v>
      </c>
      <c r="H53" s="74">
        <f>Input!H27</f>
        <v>0</v>
      </c>
      <c r="I53" s="74">
        <f>Input!H28</f>
        <v>0</v>
      </c>
      <c r="J53" s="74">
        <f>Input!H29</f>
        <v>0</v>
      </c>
      <c r="K53" s="74">
        <f>SUM(D53:I53)</f>
        <v>7000000</v>
      </c>
      <c r="L53" s="74">
        <f>Y49</f>
        <v>0</v>
      </c>
    </row>
    <row r="54" spans="2:12" ht="27" customHeight="1">
      <c r="B54" s="26" t="str">
        <f>Input!H12</f>
        <v>Final date of eligibility</v>
      </c>
      <c r="C54" s="26" t="str">
        <f>Input!J12</f>
        <v>31/12/2024</v>
      </c>
      <c r="D54" s="74">
        <f aca="true" t="shared" si="18" ref="D54:L54">D53</f>
        <v>294117.64705882355</v>
      </c>
      <c r="E54" s="74">
        <f t="shared" si="18"/>
        <v>3823529.411764706</v>
      </c>
      <c r="F54" s="74">
        <f t="shared" si="18"/>
        <v>1682352.9411764706</v>
      </c>
      <c r="G54" s="74">
        <f t="shared" si="18"/>
        <v>1200000</v>
      </c>
      <c r="H54" s="74">
        <f t="shared" si="18"/>
        <v>0</v>
      </c>
      <c r="I54" s="74">
        <f t="shared" si="18"/>
        <v>0</v>
      </c>
      <c r="J54" s="74">
        <f t="shared" si="18"/>
        <v>0</v>
      </c>
      <c r="K54" s="74">
        <f t="shared" si="18"/>
        <v>7000000</v>
      </c>
      <c r="L54" s="74">
        <f t="shared" si="18"/>
        <v>0</v>
      </c>
    </row>
    <row r="55" spans="2:12" ht="12.75">
      <c r="B55" s="26"/>
      <c r="C55" s="115">
        <v>42745</v>
      </c>
      <c r="D55" s="74">
        <f>D54</f>
        <v>294117.64705882355</v>
      </c>
      <c r="E55" s="74">
        <f aca="true" t="shared" si="19" ref="E55:E71">E54</f>
        <v>3823529.411764706</v>
      </c>
      <c r="F55" s="74">
        <f aca="true" t="shared" si="20" ref="F55:F71">F54</f>
        <v>1682352.9411764706</v>
      </c>
      <c r="G55" s="74">
        <f aca="true" t="shared" si="21" ref="G55:G71">G54</f>
        <v>1200000</v>
      </c>
      <c r="H55" s="74">
        <f aca="true" t="shared" si="22" ref="H55:H71">H54</f>
        <v>0</v>
      </c>
      <c r="I55" s="74">
        <f aca="true" t="shared" si="23" ref="I55:J71">I54</f>
        <v>0</v>
      </c>
      <c r="J55" s="74">
        <f t="shared" si="23"/>
        <v>0</v>
      </c>
      <c r="K55" s="74">
        <f aca="true" t="shared" si="24" ref="K55:K71">K54</f>
        <v>7000000</v>
      </c>
      <c r="L55" s="74">
        <f aca="true" t="shared" si="25" ref="L55:L71">L54</f>
        <v>0</v>
      </c>
    </row>
    <row r="56" spans="2:12" ht="12.75">
      <c r="B56" s="26"/>
      <c r="C56" s="115">
        <v>42917</v>
      </c>
      <c r="D56" s="74">
        <f aca="true" t="shared" si="26" ref="D56:D71">D55</f>
        <v>294117.64705882355</v>
      </c>
      <c r="E56" s="74">
        <f t="shared" si="19"/>
        <v>3823529.411764706</v>
      </c>
      <c r="F56" s="74">
        <f t="shared" si="20"/>
        <v>1682352.9411764706</v>
      </c>
      <c r="G56" s="74">
        <f t="shared" si="21"/>
        <v>1200000</v>
      </c>
      <c r="H56" s="74">
        <f t="shared" si="22"/>
        <v>0</v>
      </c>
      <c r="I56" s="74">
        <f t="shared" si="23"/>
        <v>0</v>
      </c>
      <c r="J56" s="74">
        <f t="shared" si="23"/>
        <v>0</v>
      </c>
      <c r="K56" s="74">
        <f t="shared" si="24"/>
        <v>7000000</v>
      </c>
      <c r="L56" s="74">
        <f t="shared" si="25"/>
        <v>0</v>
      </c>
    </row>
    <row r="57" spans="2:12" ht="12.75">
      <c r="B57" s="26"/>
      <c r="C57" s="115">
        <v>43101</v>
      </c>
      <c r="D57" s="74">
        <f t="shared" si="26"/>
        <v>294117.64705882355</v>
      </c>
      <c r="E57" s="74">
        <f t="shared" si="19"/>
        <v>3823529.411764706</v>
      </c>
      <c r="F57" s="74">
        <f t="shared" si="20"/>
        <v>1682352.9411764706</v>
      </c>
      <c r="G57" s="74">
        <f t="shared" si="21"/>
        <v>1200000</v>
      </c>
      <c r="H57" s="74">
        <f t="shared" si="22"/>
        <v>0</v>
      </c>
      <c r="I57" s="74">
        <f t="shared" si="23"/>
        <v>0</v>
      </c>
      <c r="J57" s="74">
        <f t="shared" si="23"/>
        <v>0</v>
      </c>
      <c r="K57" s="74">
        <f t="shared" si="24"/>
        <v>7000000</v>
      </c>
      <c r="L57" s="74">
        <f t="shared" si="25"/>
        <v>0</v>
      </c>
    </row>
    <row r="58" spans="2:12" ht="12.75">
      <c r="B58" s="26"/>
      <c r="C58" s="115">
        <v>43282</v>
      </c>
      <c r="D58" s="74">
        <f t="shared" si="26"/>
        <v>294117.64705882355</v>
      </c>
      <c r="E58" s="74">
        <f t="shared" si="19"/>
        <v>3823529.411764706</v>
      </c>
      <c r="F58" s="74">
        <f t="shared" si="20"/>
        <v>1682352.9411764706</v>
      </c>
      <c r="G58" s="74">
        <f t="shared" si="21"/>
        <v>1200000</v>
      </c>
      <c r="H58" s="74">
        <f t="shared" si="22"/>
        <v>0</v>
      </c>
      <c r="I58" s="74">
        <f t="shared" si="23"/>
        <v>0</v>
      </c>
      <c r="J58" s="74">
        <f t="shared" si="23"/>
        <v>0</v>
      </c>
      <c r="K58" s="74">
        <f t="shared" si="24"/>
        <v>7000000</v>
      </c>
      <c r="L58" s="74">
        <f t="shared" si="25"/>
        <v>0</v>
      </c>
    </row>
    <row r="59" spans="2:12" ht="12.75">
      <c r="B59" s="26"/>
      <c r="C59" s="115">
        <v>43466</v>
      </c>
      <c r="D59" s="74">
        <f t="shared" si="26"/>
        <v>294117.64705882355</v>
      </c>
      <c r="E59" s="74">
        <f t="shared" si="19"/>
        <v>3823529.411764706</v>
      </c>
      <c r="F59" s="74">
        <f t="shared" si="20"/>
        <v>1682352.9411764706</v>
      </c>
      <c r="G59" s="74">
        <f t="shared" si="21"/>
        <v>1200000</v>
      </c>
      <c r="H59" s="74">
        <f t="shared" si="22"/>
        <v>0</v>
      </c>
      <c r="I59" s="74">
        <f t="shared" si="23"/>
        <v>0</v>
      </c>
      <c r="J59" s="74">
        <f t="shared" si="23"/>
        <v>0</v>
      </c>
      <c r="K59" s="74">
        <f t="shared" si="24"/>
        <v>7000000</v>
      </c>
      <c r="L59" s="74">
        <f t="shared" si="25"/>
        <v>0</v>
      </c>
    </row>
    <row r="60" spans="2:12" ht="12.75">
      <c r="B60" s="26"/>
      <c r="C60" s="115">
        <v>43647</v>
      </c>
      <c r="D60" s="74">
        <f t="shared" si="26"/>
        <v>294117.64705882355</v>
      </c>
      <c r="E60" s="74">
        <f t="shared" si="19"/>
        <v>3823529.411764706</v>
      </c>
      <c r="F60" s="74">
        <f t="shared" si="20"/>
        <v>1682352.9411764706</v>
      </c>
      <c r="G60" s="74">
        <f t="shared" si="21"/>
        <v>1200000</v>
      </c>
      <c r="H60" s="74">
        <f t="shared" si="22"/>
        <v>0</v>
      </c>
      <c r="I60" s="74">
        <f t="shared" si="23"/>
        <v>0</v>
      </c>
      <c r="J60" s="74">
        <f t="shared" si="23"/>
        <v>0</v>
      </c>
      <c r="K60" s="74">
        <f t="shared" si="24"/>
        <v>7000000</v>
      </c>
      <c r="L60" s="74">
        <f t="shared" si="25"/>
        <v>0</v>
      </c>
    </row>
    <row r="61" spans="2:12" ht="12.75">
      <c r="B61" s="26"/>
      <c r="C61" s="115">
        <v>43831</v>
      </c>
      <c r="D61" s="74">
        <f t="shared" si="26"/>
        <v>294117.64705882355</v>
      </c>
      <c r="E61" s="74">
        <f t="shared" si="19"/>
        <v>3823529.411764706</v>
      </c>
      <c r="F61" s="74">
        <f t="shared" si="20"/>
        <v>1682352.9411764706</v>
      </c>
      <c r="G61" s="74">
        <f t="shared" si="21"/>
        <v>1200000</v>
      </c>
      <c r="H61" s="74">
        <f t="shared" si="22"/>
        <v>0</v>
      </c>
      <c r="I61" s="74">
        <f t="shared" si="23"/>
        <v>0</v>
      </c>
      <c r="J61" s="74">
        <f t="shared" si="23"/>
        <v>0</v>
      </c>
      <c r="K61" s="74">
        <f t="shared" si="24"/>
        <v>7000000</v>
      </c>
      <c r="L61" s="74">
        <f t="shared" si="25"/>
        <v>0</v>
      </c>
    </row>
    <row r="62" spans="2:12" ht="12.75">
      <c r="B62" s="26"/>
      <c r="C62" s="115">
        <v>44013</v>
      </c>
      <c r="D62" s="74">
        <f t="shared" si="26"/>
        <v>294117.64705882355</v>
      </c>
      <c r="E62" s="74">
        <f t="shared" si="19"/>
        <v>3823529.411764706</v>
      </c>
      <c r="F62" s="74">
        <f t="shared" si="20"/>
        <v>1682352.9411764706</v>
      </c>
      <c r="G62" s="74">
        <f t="shared" si="21"/>
        <v>1200000</v>
      </c>
      <c r="H62" s="74">
        <f t="shared" si="22"/>
        <v>0</v>
      </c>
      <c r="I62" s="74">
        <f t="shared" si="23"/>
        <v>0</v>
      </c>
      <c r="J62" s="74">
        <f t="shared" si="23"/>
        <v>0</v>
      </c>
      <c r="K62" s="74">
        <f t="shared" si="24"/>
        <v>7000000</v>
      </c>
      <c r="L62" s="74">
        <f t="shared" si="25"/>
        <v>0</v>
      </c>
    </row>
    <row r="63" spans="2:12" ht="12.75">
      <c r="B63" s="26"/>
      <c r="C63" s="115">
        <v>44197</v>
      </c>
      <c r="D63" s="74">
        <f t="shared" si="26"/>
        <v>294117.64705882355</v>
      </c>
      <c r="E63" s="74">
        <f t="shared" si="19"/>
        <v>3823529.411764706</v>
      </c>
      <c r="F63" s="74">
        <f t="shared" si="20"/>
        <v>1682352.9411764706</v>
      </c>
      <c r="G63" s="74">
        <f t="shared" si="21"/>
        <v>1200000</v>
      </c>
      <c r="H63" s="74">
        <f t="shared" si="22"/>
        <v>0</v>
      </c>
      <c r="I63" s="74">
        <f t="shared" si="23"/>
        <v>0</v>
      </c>
      <c r="J63" s="74">
        <f t="shared" si="23"/>
        <v>0</v>
      </c>
      <c r="K63" s="74">
        <f t="shared" si="24"/>
        <v>7000000</v>
      </c>
      <c r="L63" s="74">
        <f t="shared" si="25"/>
        <v>0</v>
      </c>
    </row>
    <row r="64" spans="2:12" ht="12.75">
      <c r="B64" s="26"/>
      <c r="C64" s="115">
        <v>44378</v>
      </c>
      <c r="D64" s="74">
        <f t="shared" si="26"/>
        <v>294117.64705882355</v>
      </c>
      <c r="E64" s="74">
        <f t="shared" si="19"/>
        <v>3823529.411764706</v>
      </c>
      <c r="F64" s="74">
        <f t="shared" si="20"/>
        <v>1682352.9411764706</v>
      </c>
      <c r="G64" s="74">
        <f t="shared" si="21"/>
        <v>1200000</v>
      </c>
      <c r="H64" s="74">
        <f t="shared" si="22"/>
        <v>0</v>
      </c>
      <c r="I64" s="74">
        <f t="shared" si="23"/>
        <v>0</v>
      </c>
      <c r="J64" s="74">
        <f t="shared" si="23"/>
        <v>0</v>
      </c>
      <c r="K64" s="74">
        <f t="shared" si="24"/>
        <v>7000000</v>
      </c>
      <c r="L64" s="74">
        <f t="shared" si="25"/>
        <v>0</v>
      </c>
    </row>
    <row r="65" spans="2:12" ht="12.75">
      <c r="B65" s="26"/>
      <c r="C65" s="115">
        <v>44562</v>
      </c>
      <c r="D65" s="74">
        <f t="shared" si="26"/>
        <v>294117.64705882355</v>
      </c>
      <c r="E65" s="74">
        <f t="shared" si="19"/>
        <v>3823529.411764706</v>
      </c>
      <c r="F65" s="74">
        <f t="shared" si="20"/>
        <v>1682352.9411764706</v>
      </c>
      <c r="G65" s="74">
        <f t="shared" si="21"/>
        <v>1200000</v>
      </c>
      <c r="H65" s="74">
        <f t="shared" si="22"/>
        <v>0</v>
      </c>
      <c r="I65" s="74">
        <f t="shared" si="23"/>
        <v>0</v>
      </c>
      <c r="J65" s="74">
        <f t="shared" si="23"/>
        <v>0</v>
      </c>
      <c r="K65" s="74">
        <f t="shared" si="24"/>
        <v>7000000</v>
      </c>
      <c r="L65" s="74">
        <f t="shared" si="25"/>
        <v>0</v>
      </c>
    </row>
    <row r="66" spans="2:12" ht="12.75">
      <c r="B66" s="26"/>
      <c r="C66" s="115">
        <v>44743</v>
      </c>
      <c r="D66" s="74">
        <f t="shared" si="26"/>
        <v>294117.64705882355</v>
      </c>
      <c r="E66" s="74">
        <f t="shared" si="19"/>
        <v>3823529.411764706</v>
      </c>
      <c r="F66" s="74">
        <f t="shared" si="20"/>
        <v>1682352.9411764706</v>
      </c>
      <c r="G66" s="74">
        <f t="shared" si="21"/>
        <v>1200000</v>
      </c>
      <c r="H66" s="74">
        <f t="shared" si="22"/>
        <v>0</v>
      </c>
      <c r="I66" s="74">
        <f t="shared" si="23"/>
        <v>0</v>
      </c>
      <c r="J66" s="74">
        <f t="shared" si="23"/>
        <v>0</v>
      </c>
      <c r="K66" s="74">
        <f t="shared" si="24"/>
        <v>7000000</v>
      </c>
      <c r="L66" s="74">
        <f t="shared" si="25"/>
        <v>0</v>
      </c>
    </row>
    <row r="67" spans="2:12" ht="12.75">
      <c r="B67" s="26"/>
      <c r="C67" s="115">
        <v>44927</v>
      </c>
      <c r="D67" s="74">
        <f t="shared" si="26"/>
        <v>294117.64705882355</v>
      </c>
      <c r="E67" s="74">
        <f t="shared" si="19"/>
        <v>3823529.411764706</v>
      </c>
      <c r="F67" s="74">
        <f t="shared" si="20"/>
        <v>1682352.9411764706</v>
      </c>
      <c r="G67" s="74">
        <f t="shared" si="21"/>
        <v>1200000</v>
      </c>
      <c r="H67" s="74">
        <f t="shared" si="22"/>
        <v>0</v>
      </c>
      <c r="I67" s="74">
        <f t="shared" si="23"/>
        <v>0</v>
      </c>
      <c r="J67" s="74">
        <f t="shared" si="23"/>
        <v>0</v>
      </c>
      <c r="K67" s="74">
        <f t="shared" si="24"/>
        <v>7000000</v>
      </c>
      <c r="L67" s="74">
        <f t="shared" si="25"/>
        <v>0</v>
      </c>
    </row>
    <row r="68" spans="2:12" ht="12.75">
      <c r="B68" s="26"/>
      <c r="C68" s="115">
        <v>45108</v>
      </c>
      <c r="D68" s="74">
        <f t="shared" si="26"/>
        <v>294117.64705882355</v>
      </c>
      <c r="E68" s="74">
        <f t="shared" si="19"/>
        <v>3823529.411764706</v>
      </c>
      <c r="F68" s="74">
        <f t="shared" si="20"/>
        <v>1682352.9411764706</v>
      </c>
      <c r="G68" s="74">
        <f t="shared" si="21"/>
        <v>1200000</v>
      </c>
      <c r="H68" s="74">
        <f t="shared" si="22"/>
        <v>0</v>
      </c>
      <c r="I68" s="74">
        <f t="shared" si="23"/>
        <v>0</v>
      </c>
      <c r="J68" s="74">
        <f t="shared" si="23"/>
        <v>0</v>
      </c>
      <c r="K68" s="74">
        <f t="shared" si="24"/>
        <v>7000000</v>
      </c>
      <c r="L68" s="74">
        <f t="shared" si="25"/>
        <v>0</v>
      </c>
    </row>
    <row r="69" spans="2:12" ht="12.75">
      <c r="B69" s="26"/>
      <c r="C69" s="115">
        <v>45292</v>
      </c>
      <c r="D69" s="74">
        <f t="shared" si="26"/>
        <v>294117.64705882355</v>
      </c>
      <c r="E69" s="74">
        <f t="shared" si="19"/>
        <v>3823529.411764706</v>
      </c>
      <c r="F69" s="74">
        <f t="shared" si="20"/>
        <v>1682352.9411764706</v>
      </c>
      <c r="G69" s="74">
        <f t="shared" si="21"/>
        <v>1200000</v>
      </c>
      <c r="H69" s="74">
        <f t="shared" si="22"/>
        <v>0</v>
      </c>
      <c r="I69" s="74">
        <f t="shared" si="23"/>
        <v>0</v>
      </c>
      <c r="J69" s="74">
        <f t="shared" si="23"/>
        <v>0</v>
      </c>
      <c r="K69" s="74">
        <f t="shared" si="24"/>
        <v>7000000</v>
      </c>
      <c r="L69" s="74">
        <f t="shared" si="25"/>
        <v>0</v>
      </c>
    </row>
    <row r="70" spans="2:12" ht="12.75">
      <c r="B70" s="26"/>
      <c r="C70" s="115">
        <v>45474</v>
      </c>
      <c r="D70" s="74">
        <f t="shared" si="26"/>
        <v>294117.64705882355</v>
      </c>
      <c r="E70" s="74">
        <f t="shared" si="19"/>
        <v>3823529.411764706</v>
      </c>
      <c r="F70" s="74">
        <f t="shared" si="20"/>
        <v>1682352.9411764706</v>
      </c>
      <c r="G70" s="74">
        <f t="shared" si="21"/>
        <v>1200000</v>
      </c>
      <c r="H70" s="74">
        <f t="shared" si="22"/>
        <v>0</v>
      </c>
      <c r="I70" s="74">
        <f t="shared" si="23"/>
        <v>0</v>
      </c>
      <c r="J70" s="74">
        <f t="shared" si="23"/>
        <v>0</v>
      </c>
      <c r="K70" s="74">
        <f t="shared" si="24"/>
        <v>7000000</v>
      </c>
      <c r="L70" s="74">
        <f t="shared" si="25"/>
        <v>0</v>
      </c>
    </row>
    <row r="71" spans="2:12" ht="12.75">
      <c r="B71" s="26"/>
      <c r="C71" s="115">
        <v>45658</v>
      </c>
      <c r="D71" s="74">
        <f t="shared" si="26"/>
        <v>294117.64705882355</v>
      </c>
      <c r="E71" s="74">
        <f t="shared" si="19"/>
        <v>3823529.411764706</v>
      </c>
      <c r="F71" s="74">
        <f t="shared" si="20"/>
        <v>1682352.9411764706</v>
      </c>
      <c r="G71" s="74">
        <f t="shared" si="21"/>
        <v>1200000</v>
      </c>
      <c r="H71" s="74">
        <f t="shared" si="22"/>
        <v>0</v>
      </c>
      <c r="I71" s="74">
        <f t="shared" si="23"/>
        <v>0</v>
      </c>
      <c r="J71" s="74">
        <f t="shared" si="23"/>
        <v>0</v>
      </c>
      <c r="K71" s="74">
        <f t="shared" si="24"/>
        <v>7000000</v>
      </c>
      <c r="L71" s="74">
        <f t="shared" si="25"/>
        <v>0</v>
      </c>
    </row>
    <row r="75" spans="2:9" ht="12.75">
      <c r="B75" s="700" t="s">
        <v>144</v>
      </c>
      <c r="C75" s="701"/>
      <c r="D75" s="701"/>
      <c r="E75" s="701"/>
      <c r="F75" s="701"/>
      <c r="G75" s="701"/>
      <c r="H75" s="701"/>
      <c r="I75" s="372"/>
    </row>
    <row r="76" spans="2:8" ht="25.5">
      <c r="B76" s="31" t="str">
        <f aca="true" t="shared" si="27" ref="B76:H76">D52</f>
        <v>Programme management</v>
      </c>
      <c r="C76" s="31" t="str">
        <f t="shared" si="27"/>
        <v>Outcome 1</v>
      </c>
      <c r="D76" s="31" t="str">
        <f t="shared" si="27"/>
        <v>Outcome 2</v>
      </c>
      <c r="E76" s="31" t="str">
        <f t="shared" si="27"/>
        <v>Outcome 3</v>
      </c>
      <c r="F76" s="31">
        <f t="shared" si="27"/>
        <v>0</v>
      </c>
      <c r="G76" s="31">
        <f t="shared" si="27"/>
        <v>0</v>
      </c>
      <c r="H76" s="31">
        <f t="shared" si="27"/>
        <v>0</v>
      </c>
    </row>
    <row r="77" spans="2:9" ht="12.75">
      <c r="B77" s="26">
        <f aca="true" t="shared" si="28" ref="B77:G77">SUMIF($X$3:$X$45,B76,$Y$3:$Y$45)</f>
        <v>0</v>
      </c>
      <c r="C77" s="26">
        <f t="shared" si="28"/>
        <v>0</v>
      </c>
      <c r="D77" s="26">
        <f t="shared" si="28"/>
        <v>0</v>
      </c>
      <c r="E77" s="26">
        <f t="shared" si="28"/>
        <v>0</v>
      </c>
      <c r="F77" s="26">
        <f t="shared" si="28"/>
        <v>0</v>
      </c>
      <c r="G77" s="26">
        <f t="shared" si="28"/>
        <v>0</v>
      </c>
      <c r="H77" s="26">
        <f>SUMIF($X$3:$X$45,H76,$Y$3:$Y$45)</f>
        <v>0</v>
      </c>
      <c r="I77" s="32">
        <v>42745</v>
      </c>
    </row>
    <row r="78" spans="2:9" ht="12.75">
      <c r="B78" s="26">
        <f>B77</f>
        <v>0</v>
      </c>
      <c r="C78" s="26">
        <f aca="true" t="shared" si="29" ref="C78:G79">C77</f>
        <v>0</v>
      </c>
      <c r="D78" s="26">
        <f t="shared" si="29"/>
        <v>0</v>
      </c>
      <c r="E78" s="26">
        <f t="shared" si="29"/>
        <v>0</v>
      </c>
      <c r="F78" s="26">
        <f t="shared" si="29"/>
        <v>0</v>
      </c>
      <c r="G78" s="26">
        <f t="shared" si="29"/>
        <v>0</v>
      </c>
      <c r="H78" s="26">
        <f>H77</f>
        <v>0</v>
      </c>
      <c r="I78" s="32">
        <v>42917</v>
      </c>
    </row>
    <row r="79" spans="2:9" ht="12.75">
      <c r="B79" s="26">
        <f>B78</f>
        <v>0</v>
      </c>
      <c r="C79" s="26">
        <f t="shared" si="29"/>
        <v>0</v>
      </c>
      <c r="D79" s="26">
        <f t="shared" si="29"/>
        <v>0</v>
      </c>
      <c r="E79" s="26">
        <f t="shared" si="29"/>
        <v>0</v>
      </c>
      <c r="F79" s="26">
        <f t="shared" si="29"/>
        <v>0</v>
      </c>
      <c r="G79" s="26">
        <f t="shared" si="29"/>
        <v>0</v>
      </c>
      <c r="H79" s="26">
        <f>H78</f>
        <v>0</v>
      </c>
      <c r="I79" s="32">
        <v>43101</v>
      </c>
    </row>
    <row r="80" spans="2:9" ht="12.75">
      <c r="B80" s="26">
        <f aca="true" t="shared" si="30" ref="B80:B93">B79</f>
        <v>0</v>
      </c>
      <c r="C80" s="26">
        <f aca="true" t="shared" si="31" ref="C80:C93">C79</f>
        <v>0</v>
      </c>
      <c r="D80" s="26">
        <f aca="true" t="shared" si="32" ref="D80:D93">D79</f>
        <v>0</v>
      </c>
      <c r="E80" s="26">
        <f aca="true" t="shared" si="33" ref="E80:E93">E79</f>
        <v>0</v>
      </c>
      <c r="F80" s="26">
        <f aca="true" t="shared" si="34" ref="F80:F93">F79</f>
        <v>0</v>
      </c>
      <c r="G80" s="26">
        <f aca="true" t="shared" si="35" ref="G80:H93">G79</f>
        <v>0</v>
      </c>
      <c r="H80" s="26">
        <f t="shared" si="35"/>
        <v>0</v>
      </c>
      <c r="I80" s="32">
        <v>43282</v>
      </c>
    </row>
    <row r="81" spans="2:9" ht="12.75">
      <c r="B81" s="26">
        <f t="shared" si="30"/>
        <v>0</v>
      </c>
      <c r="C81" s="26">
        <f t="shared" si="31"/>
        <v>0</v>
      </c>
      <c r="D81" s="26">
        <f t="shared" si="32"/>
        <v>0</v>
      </c>
      <c r="E81" s="26">
        <f t="shared" si="33"/>
        <v>0</v>
      </c>
      <c r="F81" s="26">
        <f t="shared" si="34"/>
        <v>0</v>
      </c>
      <c r="G81" s="26">
        <f t="shared" si="35"/>
        <v>0</v>
      </c>
      <c r="H81" s="26">
        <f t="shared" si="35"/>
        <v>0</v>
      </c>
      <c r="I81" s="32">
        <v>43466</v>
      </c>
    </row>
    <row r="82" spans="2:9" ht="12.75">
      <c r="B82" s="26">
        <f t="shared" si="30"/>
        <v>0</v>
      </c>
      <c r="C82" s="26">
        <f t="shared" si="31"/>
        <v>0</v>
      </c>
      <c r="D82" s="26">
        <f t="shared" si="32"/>
        <v>0</v>
      </c>
      <c r="E82" s="26">
        <f t="shared" si="33"/>
        <v>0</v>
      </c>
      <c r="F82" s="26">
        <f t="shared" si="34"/>
        <v>0</v>
      </c>
      <c r="G82" s="26">
        <f t="shared" si="35"/>
        <v>0</v>
      </c>
      <c r="H82" s="26">
        <f t="shared" si="35"/>
        <v>0</v>
      </c>
      <c r="I82" s="32">
        <v>43647</v>
      </c>
    </row>
    <row r="83" spans="2:9" ht="12.75">
      <c r="B83" s="26">
        <f t="shared" si="30"/>
        <v>0</v>
      </c>
      <c r="C83" s="26">
        <f t="shared" si="31"/>
        <v>0</v>
      </c>
      <c r="D83" s="26">
        <f t="shared" si="32"/>
        <v>0</v>
      </c>
      <c r="E83" s="26">
        <f t="shared" si="33"/>
        <v>0</v>
      </c>
      <c r="F83" s="26">
        <f t="shared" si="34"/>
        <v>0</v>
      </c>
      <c r="G83" s="26">
        <f t="shared" si="35"/>
        <v>0</v>
      </c>
      <c r="H83" s="26">
        <f t="shared" si="35"/>
        <v>0</v>
      </c>
      <c r="I83" s="32">
        <v>43831</v>
      </c>
    </row>
    <row r="84" spans="2:9" ht="12.75">
      <c r="B84" s="26">
        <f t="shared" si="30"/>
        <v>0</v>
      </c>
      <c r="C84" s="26">
        <f t="shared" si="31"/>
        <v>0</v>
      </c>
      <c r="D84" s="26">
        <f t="shared" si="32"/>
        <v>0</v>
      </c>
      <c r="E84" s="26">
        <f t="shared" si="33"/>
        <v>0</v>
      </c>
      <c r="F84" s="26">
        <f t="shared" si="34"/>
        <v>0</v>
      </c>
      <c r="G84" s="26">
        <f t="shared" si="35"/>
        <v>0</v>
      </c>
      <c r="H84" s="26">
        <f t="shared" si="35"/>
        <v>0</v>
      </c>
      <c r="I84" s="32">
        <v>44013</v>
      </c>
    </row>
    <row r="85" spans="2:9" ht="12.75">
      <c r="B85" s="26">
        <f t="shared" si="30"/>
        <v>0</v>
      </c>
      <c r="C85" s="26">
        <f t="shared" si="31"/>
        <v>0</v>
      </c>
      <c r="D85" s="26">
        <f t="shared" si="32"/>
        <v>0</v>
      </c>
      <c r="E85" s="26">
        <f t="shared" si="33"/>
        <v>0</v>
      </c>
      <c r="F85" s="26">
        <f t="shared" si="34"/>
        <v>0</v>
      </c>
      <c r="G85" s="26">
        <f t="shared" si="35"/>
        <v>0</v>
      </c>
      <c r="H85" s="26">
        <f t="shared" si="35"/>
        <v>0</v>
      </c>
      <c r="I85" s="32">
        <v>44197</v>
      </c>
    </row>
    <row r="86" spans="2:9" ht="12.75">
      <c r="B86" s="26">
        <f t="shared" si="30"/>
        <v>0</v>
      </c>
      <c r="C86" s="26">
        <f t="shared" si="31"/>
        <v>0</v>
      </c>
      <c r="D86" s="26">
        <f t="shared" si="32"/>
        <v>0</v>
      </c>
      <c r="E86" s="26">
        <f t="shared" si="33"/>
        <v>0</v>
      </c>
      <c r="F86" s="26">
        <f t="shared" si="34"/>
        <v>0</v>
      </c>
      <c r="G86" s="26">
        <f t="shared" si="35"/>
        <v>0</v>
      </c>
      <c r="H86" s="26">
        <f t="shared" si="35"/>
        <v>0</v>
      </c>
      <c r="I86" s="32">
        <v>44378</v>
      </c>
    </row>
    <row r="87" spans="2:9" ht="12.75">
      <c r="B87" s="26">
        <f t="shared" si="30"/>
        <v>0</v>
      </c>
      <c r="C87" s="26">
        <f t="shared" si="31"/>
        <v>0</v>
      </c>
      <c r="D87" s="26">
        <f t="shared" si="32"/>
        <v>0</v>
      </c>
      <c r="E87" s="26">
        <f t="shared" si="33"/>
        <v>0</v>
      </c>
      <c r="F87" s="26">
        <f t="shared" si="34"/>
        <v>0</v>
      </c>
      <c r="G87" s="26">
        <f t="shared" si="35"/>
        <v>0</v>
      </c>
      <c r="H87" s="26">
        <f t="shared" si="35"/>
        <v>0</v>
      </c>
      <c r="I87" s="32">
        <v>44562</v>
      </c>
    </row>
    <row r="88" spans="2:9" ht="12.75">
      <c r="B88" s="26">
        <f t="shared" si="30"/>
        <v>0</v>
      </c>
      <c r="C88" s="26">
        <f t="shared" si="31"/>
        <v>0</v>
      </c>
      <c r="D88" s="26">
        <f t="shared" si="32"/>
        <v>0</v>
      </c>
      <c r="E88" s="26">
        <f t="shared" si="33"/>
        <v>0</v>
      </c>
      <c r="F88" s="26">
        <f t="shared" si="34"/>
        <v>0</v>
      </c>
      <c r="G88" s="26">
        <f t="shared" si="35"/>
        <v>0</v>
      </c>
      <c r="H88" s="26">
        <f t="shared" si="35"/>
        <v>0</v>
      </c>
      <c r="I88" s="32">
        <v>44743</v>
      </c>
    </row>
    <row r="89" spans="2:9" ht="12.75">
      <c r="B89" s="26">
        <f t="shared" si="30"/>
        <v>0</v>
      </c>
      <c r="C89" s="26">
        <f t="shared" si="31"/>
        <v>0</v>
      </c>
      <c r="D89" s="26">
        <f t="shared" si="32"/>
        <v>0</v>
      </c>
      <c r="E89" s="26">
        <f t="shared" si="33"/>
        <v>0</v>
      </c>
      <c r="F89" s="26">
        <f t="shared" si="34"/>
        <v>0</v>
      </c>
      <c r="G89" s="26">
        <f t="shared" si="35"/>
        <v>0</v>
      </c>
      <c r="H89" s="26">
        <f t="shared" si="35"/>
        <v>0</v>
      </c>
      <c r="I89" s="32">
        <v>44927</v>
      </c>
    </row>
    <row r="90" spans="2:9" ht="12.75">
      <c r="B90" s="26">
        <f t="shared" si="30"/>
        <v>0</v>
      </c>
      <c r="C90" s="26">
        <f t="shared" si="31"/>
        <v>0</v>
      </c>
      <c r="D90" s="26">
        <f t="shared" si="32"/>
        <v>0</v>
      </c>
      <c r="E90" s="26">
        <f t="shared" si="33"/>
        <v>0</v>
      </c>
      <c r="F90" s="26">
        <f t="shared" si="34"/>
        <v>0</v>
      </c>
      <c r="G90" s="26">
        <f t="shared" si="35"/>
        <v>0</v>
      </c>
      <c r="H90" s="26">
        <f t="shared" si="35"/>
        <v>0</v>
      </c>
      <c r="I90" s="32">
        <v>45108</v>
      </c>
    </row>
    <row r="91" spans="2:9" ht="12.75">
      <c r="B91" s="26">
        <f t="shared" si="30"/>
        <v>0</v>
      </c>
      <c r="C91" s="26">
        <f t="shared" si="31"/>
        <v>0</v>
      </c>
      <c r="D91" s="26">
        <f t="shared" si="32"/>
        <v>0</v>
      </c>
      <c r="E91" s="26">
        <f t="shared" si="33"/>
        <v>0</v>
      </c>
      <c r="F91" s="26">
        <f t="shared" si="34"/>
        <v>0</v>
      </c>
      <c r="G91" s="26">
        <f t="shared" si="35"/>
        <v>0</v>
      </c>
      <c r="H91" s="26">
        <f t="shared" si="35"/>
        <v>0</v>
      </c>
      <c r="I91" s="32">
        <v>45292</v>
      </c>
    </row>
    <row r="92" spans="2:9" ht="12.75">
      <c r="B92" s="26">
        <f t="shared" si="30"/>
        <v>0</v>
      </c>
      <c r="C92" s="26">
        <f t="shared" si="31"/>
        <v>0</v>
      </c>
      <c r="D92" s="26">
        <f t="shared" si="32"/>
        <v>0</v>
      </c>
      <c r="E92" s="26">
        <f t="shared" si="33"/>
        <v>0</v>
      </c>
      <c r="F92" s="26">
        <f t="shared" si="34"/>
        <v>0</v>
      </c>
      <c r="G92" s="26">
        <f t="shared" si="35"/>
        <v>0</v>
      </c>
      <c r="H92" s="26">
        <f t="shared" si="35"/>
        <v>0</v>
      </c>
      <c r="I92" s="32">
        <v>45474</v>
      </c>
    </row>
    <row r="93" spans="2:9" ht="12.75">
      <c r="B93" s="26">
        <f t="shared" si="30"/>
        <v>0</v>
      </c>
      <c r="C93" s="26">
        <f t="shared" si="31"/>
        <v>0</v>
      </c>
      <c r="D93" s="26">
        <f t="shared" si="32"/>
        <v>0</v>
      </c>
      <c r="E93" s="26">
        <f t="shared" si="33"/>
        <v>0</v>
      </c>
      <c r="F93" s="26">
        <f t="shared" si="34"/>
        <v>0</v>
      </c>
      <c r="G93" s="26">
        <f t="shared" si="35"/>
        <v>0</v>
      </c>
      <c r="H93" s="26">
        <f t="shared" si="35"/>
        <v>0</v>
      </c>
      <c r="I93" s="32">
        <v>45658</v>
      </c>
    </row>
    <row r="97" spans="2:11" ht="12.75">
      <c r="B97" s="112">
        <v>1</v>
      </c>
      <c r="C97" s="125">
        <v>2</v>
      </c>
      <c r="D97" s="112">
        <v>3</v>
      </c>
      <c r="E97" s="125">
        <v>4</v>
      </c>
      <c r="F97" s="112">
        <v>5</v>
      </c>
      <c r="G97" s="126">
        <v>6</v>
      </c>
      <c r="H97" s="125">
        <v>7</v>
      </c>
      <c r="I97" s="112">
        <v>8</v>
      </c>
      <c r="J97" s="125">
        <v>9</v>
      </c>
      <c r="K97" s="112">
        <v>10</v>
      </c>
    </row>
    <row r="98" spans="2:11" ht="24" customHeight="1">
      <c r="B98" s="126" t="s">
        <v>191</v>
      </c>
      <c r="C98" s="126" t="s">
        <v>192</v>
      </c>
      <c r="D98" s="126" t="s">
        <v>197</v>
      </c>
      <c r="E98" s="126" t="s">
        <v>198</v>
      </c>
      <c r="F98" s="126" t="s">
        <v>195</v>
      </c>
      <c r="G98" s="126" t="s">
        <v>196</v>
      </c>
      <c r="H98" s="112" t="s">
        <v>193</v>
      </c>
      <c r="I98" s="112" t="s">
        <v>194</v>
      </c>
      <c r="J98" s="127" t="s">
        <v>194</v>
      </c>
      <c r="K98" s="112" t="s">
        <v>194</v>
      </c>
    </row>
    <row r="99" spans="2:11" ht="12.75">
      <c r="B99" s="113">
        <f>Input!C16</f>
        <v>42714</v>
      </c>
      <c r="C99" s="113">
        <f>Input!C18</f>
        <v>43281</v>
      </c>
      <c r="D99" s="113">
        <f>C99+1</f>
        <v>43282</v>
      </c>
      <c r="E99" s="113">
        <f>F99-1</f>
        <v>43404</v>
      </c>
      <c r="F99" s="113">
        <f>Input!G16</f>
        <v>43405</v>
      </c>
      <c r="G99" s="113">
        <f>Input!G18</f>
        <v>43585</v>
      </c>
      <c r="H99" s="124" t="str">
        <f>CONCATENATE(TEXT(B99,"MMM YYYY")," ","-"," ",TEXT(Input!C18,"MMM YYYY"))</f>
        <v>Dec 2016 - Jun 2018</v>
      </c>
      <c r="I99" s="114" t="str">
        <f>CONCATENATE("- Reported incurred - ",TEXT(B99,"DD MMM YY")," ","-"," ",TEXT(C99,"DD MMM YY"))</f>
        <v>- Reported incurred - 10 Dec 16 - 30 Jun 18</v>
      </c>
      <c r="J99" s="114" t="str">
        <f>CONCATENATE("- Expected to be incurred - ",TEXT(D99,"DD MMM YY")," ","-"," ",TEXT(E99,"DD MMM YY"))</f>
        <v>- Expected to be incurred - 01 Jul 18 - 31 Oct 18</v>
      </c>
      <c r="K99" s="114" t="str">
        <f>CONCATENATE("Proposed for period  ",TEXT(F99,"MMM YY")," ","-"," ",TEXT(G99,"MMM YY"))</f>
        <v>Proposed for period  Nov 18 - Apr 19</v>
      </c>
    </row>
    <row r="102" spans="2:5" ht="12.75">
      <c r="B102" s="371" t="s">
        <v>200</v>
      </c>
      <c r="C102" s="371" t="s">
        <v>201</v>
      </c>
      <c r="D102" s="371" t="s">
        <v>52</v>
      </c>
      <c r="E102" s="371" t="s">
        <v>202</v>
      </c>
    </row>
    <row r="103" spans="2:5" ht="12.75">
      <c r="B103" s="49"/>
      <c r="C103" s="66"/>
      <c r="D103" s="66"/>
      <c r="E103" s="66"/>
    </row>
    <row r="104" spans="3:5" ht="12.75">
      <c r="C104" s="66"/>
      <c r="D104" s="66"/>
      <c r="E104" s="66"/>
    </row>
    <row r="105" spans="3:5" ht="12.75">
      <c r="C105" s="66"/>
      <c r="D105" s="66"/>
      <c r="E105" s="66"/>
    </row>
    <row r="106" spans="3:4" ht="12.75">
      <c r="C106" s="376"/>
      <c r="D106" s="376"/>
    </row>
    <row r="107" spans="3:5" ht="12.75">
      <c r="C107" s="66"/>
      <c r="D107" s="66"/>
      <c r="E107" s="66"/>
    </row>
    <row r="108" spans="3:4" ht="12.75">
      <c r="C108" s="376"/>
      <c r="D108" s="376"/>
    </row>
  </sheetData>
  <sheetProtection password="CC48" sheet="1"/>
  <mergeCells count="5">
    <mergeCell ref="C3:F3"/>
    <mergeCell ref="L3:O3"/>
    <mergeCell ref="C26:F26"/>
    <mergeCell ref="L26:O26"/>
    <mergeCell ref="B75:H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3:L88"/>
  <sheetViews>
    <sheetView view="pageBreakPreview" zoomScale="85" zoomScaleSheetLayoutView="85" zoomScalePageLayoutView="0" workbookViewId="0" topLeftCell="A22">
      <selection activeCell="A1" sqref="A1:IV16384"/>
    </sheetView>
  </sheetViews>
  <sheetFormatPr defaultColWidth="17.140625" defaultRowHeight="12.75"/>
  <cols>
    <col min="1" max="1" width="17.140625" style="17" customWidth="1"/>
    <col min="2" max="2" width="16.57421875" style="17" customWidth="1"/>
    <col min="3" max="3" width="5.28125" style="17" customWidth="1"/>
    <col min="4" max="6" width="17.140625" style="17" customWidth="1"/>
    <col min="7" max="7" width="12.00390625" style="17" customWidth="1"/>
    <col min="8" max="8" width="17.140625" style="17" customWidth="1"/>
    <col min="9" max="9" width="22.57421875" style="17" customWidth="1"/>
    <col min="10" max="16384" width="17.140625" style="17" customWidth="1"/>
  </cols>
  <sheetData>
    <row r="2" ht="12.75"/>
    <row r="3" ht="12.75">
      <c r="B3"/>
    </row>
    <row r="4" ht="12.75"/>
    <row r="5" ht="12.75"/>
    <row r="6" ht="12.75"/>
    <row r="12" spans="1:10" ht="14.25">
      <c r="A12" s="75"/>
      <c r="B12" s="75" t="s">
        <v>147</v>
      </c>
      <c r="C12" s="75" t="s">
        <v>148</v>
      </c>
      <c r="D12" s="75"/>
      <c r="E12" s="75"/>
      <c r="G12" s="75" t="s">
        <v>149</v>
      </c>
      <c r="H12" s="75" t="s">
        <v>150</v>
      </c>
      <c r="I12" s="75"/>
      <c r="J12" s="75"/>
    </row>
    <row r="13" spans="1:10" ht="14.25">
      <c r="A13" s="75"/>
      <c r="B13" s="75" t="s">
        <v>151</v>
      </c>
      <c r="C13" s="75" t="s">
        <v>152</v>
      </c>
      <c r="D13" s="75"/>
      <c r="E13" s="75"/>
      <c r="G13" s="75" t="s">
        <v>151</v>
      </c>
      <c r="H13" s="75" t="s">
        <v>153</v>
      </c>
      <c r="I13" s="75"/>
      <c r="J13" s="75"/>
    </row>
    <row r="14" spans="1:10" ht="14.25">
      <c r="A14" s="75"/>
      <c r="B14" s="75" t="s">
        <v>154</v>
      </c>
      <c r="C14" s="111">
        <f>'1. PO'!D22</f>
        <v>0</v>
      </c>
      <c r="D14" s="75"/>
      <c r="E14" s="75"/>
      <c r="G14" s="75" t="s">
        <v>155</v>
      </c>
      <c r="H14" s="75" t="s">
        <v>156</v>
      </c>
      <c r="I14" s="75"/>
      <c r="J14" s="75"/>
    </row>
    <row r="15" spans="1:10" ht="14.25">
      <c r="A15" s="75"/>
      <c r="B15" s="75"/>
      <c r="C15" s="75" t="s">
        <v>157</v>
      </c>
      <c r="D15" s="75"/>
      <c r="E15" s="75"/>
      <c r="F15" s="75"/>
      <c r="G15" s="75"/>
      <c r="H15" s="75"/>
      <c r="I15" s="75"/>
      <c r="J15" s="75"/>
    </row>
    <row r="16" spans="1:10" ht="14.25">
      <c r="A16" s="75"/>
      <c r="B16" s="76"/>
      <c r="C16" s="77"/>
      <c r="D16" s="75"/>
      <c r="E16" s="75"/>
      <c r="F16" s="75"/>
      <c r="G16" s="75"/>
      <c r="H16" s="75"/>
      <c r="I16" s="75"/>
      <c r="J16" s="75"/>
    </row>
    <row r="17" spans="1:10" ht="14.2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4.25">
      <c r="A18" s="75"/>
      <c r="B18" s="75" t="s">
        <v>158</v>
      </c>
      <c r="C18" s="118" t="s">
        <v>190</v>
      </c>
      <c r="D18" s="119"/>
      <c r="E18" s="75"/>
      <c r="F18" s="78"/>
      <c r="G18" s="79" t="s">
        <v>159</v>
      </c>
      <c r="H18" s="707">
        <f ca="1">NOW()</f>
        <v>43440.42718506944</v>
      </c>
      <c r="I18" s="707"/>
      <c r="J18" s="75"/>
    </row>
    <row r="19" spans="1:10" ht="14.25">
      <c r="A19" s="75"/>
      <c r="B19" s="75"/>
      <c r="C19" s="75" t="str">
        <f>"IFR-"&amp;Input!C14</f>
        <v>IFR-1</v>
      </c>
      <c r="D19" s="75"/>
      <c r="E19" s="75"/>
      <c r="F19" s="75"/>
      <c r="G19" s="75"/>
      <c r="H19" s="75"/>
      <c r="I19" s="75"/>
      <c r="J19" s="75"/>
    </row>
    <row r="20" spans="1:10" ht="14.2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2" ht="23.25">
      <c r="E22" s="80" t="s">
        <v>160</v>
      </c>
    </row>
    <row r="25" spans="1:10" ht="15">
      <c r="A25" s="75"/>
      <c r="B25" s="81" t="s">
        <v>161</v>
      </c>
      <c r="C25" s="81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81"/>
      <c r="C26" s="81"/>
      <c r="D26" s="75"/>
      <c r="E26" s="75"/>
      <c r="F26" s="75"/>
      <c r="G26" s="75"/>
      <c r="H26" s="75"/>
      <c r="I26" s="75"/>
      <c r="J26" s="75"/>
    </row>
    <row r="27" spans="1:10" ht="14.25">
      <c r="A27" s="75"/>
      <c r="B27" s="75" t="s">
        <v>162</v>
      </c>
      <c r="C27" s="75"/>
      <c r="D27" s="75"/>
      <c r="E27" s="75"/>
      <c r="F27" s="75"/>
      <c r="G27" s="75"/>
      <c r="H27" s="75"/>
      <c r="J27" s="75"/>
    </row>
    <row r="28" spans="1:10" ht="15">
      <c r="A28" s="75"/>
      <c r="B28" s="708">
        <f>'3. Proposed (Part B)'!G36</f>
        <v>0</v>
      </c>
      <c r="C28" s="708"/>
      <c r="D28" s="79" t="s">
        <v>163</v>
      </c>
      <c r="E28" s="75"/>
      <c r="F28" s="75"/>
      <c r="G28" s="75"/>
      <c r="H28" s="75"/>
      <c r="I28" s="75"/>
      <c r="J28" s="75"/>
    </row>
    <row r="29" spans="1:10" ht="14.2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4.2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1" ht="14.25">
      <c r="A31" s="75"/>
      <c r="B31" s="75"/>
      <c r="C31" s="75"/>
      <c r="D31" s="82" t="s">
        <v>164</v>
      </c>
      <c r="E31" s="82"/>
      <c r="F31" s="77"/>
      <c r="G31" s="77"/>
      <c r="H31" s="77"/>
      <c r="I31" s="77"/>
      <c r="J31" s="77"/>
      <c r="K31" s="83"/>
    </row>
    <row r="32" spans="1:11" ht="14.25">
      <c r="A32" s="75"/>
      <c r="B32" s="75"/>
      <c r="C32" s="75"/>
      <c r="D32" s="82" t="s">
        <v>165</v>
      </c>
      <c r="E32" s="82"/>
      <c r="F32" s="84"/>
      <c r="G32" s="77"/>
      <c r="H32" s="77"/>
      <c r="I32" s="84"/>
      <c r="J32" s="77"/>
      <c r="K32" s="83"/>
    </row>
    <row r="33" spans="1:11" ht="14.25">
      <c r="A33" s="75"/>
      <c r="B33" s="75"/>
      <c r="C33" s="75"/>
      <c r="D33" s="82" t="s">
        <v>166</v>
      </c>
      <c r="E33" s="82"/>
      <c r="F33" s="77"/>
      <c r="G33" s="77"/>
      <c r="H33" s="77"/>
      <c r="I33" s="77"/>
      <c r="J33" s="77"/>
      <c r="K33" s="83"/>
    </row>
    <row r="34" spans="1:11" ht="14.25">
      <c r="A34" s="75"/>
      <c r="B34" s="75"/>
      <c r="C34" s="75"/>
      <c r="D34" s="82" t="s">
        <v>167</v>
      </c>
      <c r="E34" s="82"/>
      <c r="F34" s="77"/>
      <c r="G34" s="77"/>
      <c r="H34" s="77"/>
      <c r="I34" s="77"/>
      <c r="J34" s="77"/>
      <c r="K34" s="83"/>
    </row>
    <row r="35" spans="1:12" ht="14.25">
      <c r="A35" s="75"/>
      <c r="B35" s="75"/>
      <c r="C35" s="75"/>
      <c r="D35" s="82" t="s">
        <v>168</v>
      </c>
      <c r="E35" s="82"/>
      <c r="F35" s="79"/>
      <c r="G35" s="79"/>
      <c r="H35" s="79"/>
      <c r="I35" s="79"/>
      <c r="J35" s="79"/>
      <c r="K35" s="79"/>
      <c r="L35" s="79"/>
    </row>
    <row r="36" spans="1:12" ht="14.25">
      <c r="A36" s="75"/>
      <c r="B36" s="75"/>
      <c r="C36" s="75"/>
      <c r="D36" s="82"/>
      <c r="E36" s="82"/>
      <c r="F36" s="79"/>
      <c r="G36" s="79"/>
      <c r="H36" s="79"/>
      <c r="I36" s="79"/>
      <c r="J36" s="79"/>
      <c r="K36" s="79"/>
      <c r="L36" s="79"/>
    </row>
    <row r="37" spans="1:10" ht="14.2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5">
      <c r="A38" s="75"/>
      <c r="B38" s="81" t="s">
        <v>169</v>
      </c>
      <c r="C38" s="81"/>
      <c r="D38" s="75"/>
      <c r="E38" s="75"/>
      <c r="F38" s="75"/>
      <c r="G38" s="75"/>
      <c r="H38" s="75"/>
      <c r="I38" s="75"/>
      <c r="J38" s="75"/>
    </row>
    <row r="39" spans="1:10" ht="15">
      <c r="A39" s="75"/>
      <c r="B39" s="81"/>
      <c r="C39" s="81"/>
      <c r="D39" s="75"/>
      <c r="E39" s="75"/>
      <c r="F39" s="75"/>
      <c r="G39" s="75"/>
      <c r="H39" s="75"/>
      <c r="I39" s="75"/>
      <c r="J39" s="75"/>
    </row>
    <row r="40" spans="1:10" ht="14.25">
      <c r="A40" s="75"/>
      <c r="B40" s="75" t="s">
        <v>170</v>
      </c>
      <c r="C40" s="75"/>
      <c r="D40" s="75"/>
      <c r="E40" s="75"/>
      <c r="F40" s="75"/>
      <c r="G40" s="75"/>
      <c r="H40" s="75"/>
      <c r="J40" s="75"/>
    </row>
    <row r="41" spans="1:10" ht="15">
      <c r="A41" s="75"/>
      <c r="B41" s="708">
        <f>'3. Proposed (Part B)'!G37</f>
        <v>0</v>
      </c>
      <c r="C41" s="708"/>
      <c r="D41" s="75" t="s">
        <v>163</v>
      </c>
      <c r="E41" s="75"/>
      <c r="F41" s="75"/>
      <c r="G41" s="75"/>
      <c r="H41" s="75"/>
      <c r="I41" s="75"/>
      <c r="J41" s="75"/>
    </row>
    <row r="42" spans="1:10" ht="14.2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4.2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1" ht="14.25">
      <c r="A44" s="75"/>
      <c r="B44" s="75"/>
      <c r="C44" s="75"/>
      <c r="D44" s="82" t="s">
        <v>164</v>
      </c>
      <c r="E44" s="107"/>
      <c r="F44" s="77"/>
      <c r="G44" s="77"/>
      <c r="H44" s="77"/>
      <c r="I44" s="77"/>
      <c r="J44" s="77"/>
      <c r="K44" s="83"/>
    </row>
    <row r="45" spans="1:11" ht="14.25">
      <c r="A45" s="75"/>
      <c r="B45" s="75"/>
      <c r="C45" s="75"/>
      <c r="D45" s="82" t="s">
        <v>165</v>
      </c>
      <c r="E45" s="107"/>
      <c r="F45" s="84"/>
      <c r="G45" s="77"/>
      <c r="H45" s="77"/>
      <c r="I45" s="77"/>
      <c r="J45" s="77"/>
      <c r="K45" s="83"/>
    </row>
    <row r="46" spans="1:11" ht="14.25">
      <c r="A46" s="75"/>
      <c r="B46" s="75"/>
      <c r="C46" s="75"/>
      <c r="D46" s="82" t="s">
        <v>166</v>
      </c>
      <c r="E46" s="107"/>
      <c r="F46" s="77"/>
      <c r="G46" s="77"/>
      <c r="H46" s="77"/>
      <c r="I46" s="77"/>
      <c r="J46" s="77"/>
      <c r="K46" s="83"/>
    </row>
    <row r="47" spans="1:11" ht="14.25">
      <c r="A47" s="75"/>
      <c r="B47" s="75"/>
      <c r="C47" s="75"/>
      <c r="D47" s="82" t="s">
        <v>167</v>
      </c>
      <c r="E47" s="107"/>
      <c r="F47" s="77"/>
      <c r="G47" s="77"/>
      <c r="H47" s="77"/>
      <c r="I47" s="77"/>
      <c r="J47" s="77"/>
      <c r="K47" s="83"/>
    </row>
    <row r="48" spans="1:12" ht="14.25">
      <c r="A48" s="75"/>
      <c r="B48" s="75"/>
      <c r="C48" s="75"/>
      <c r="D48" s="82" t="s">
        <v>168</v>
      </c>
      <c r="E48" s="107"/>
      <c r="F48" s="79"/>
      <c r="G48" s="79"/>
      <c r="H48" s="79"/>
      <c r="I48" s="79"/>
      <c r="J48" s="79"/>
      <c r="K48" s="79"/>
      <c r="L48" s="79"/>
    </row>
    <row r="49" spans="1:10" ht="15">
      <c r="A49" s="75"/>
      <c r="B49" s="81"/>
      <c r="C49" s="81"/>
      <c r="D49" s="75"/>
      <c r="E49" s="75"/>
      <c r="F49" s="75"/>
      <c r="G49" s="75"/>
      <c r="H49" s="75"/>
      <c r="I49" s="75"/>
      <c r="J49" s="75"/>
    </row>
    <row r="50" spans="1:10" ht="14.25">
      <c r="A50" s="75"/>
      <c r="B50" s="75" t="s">
        <v>171</v>
      </c>
      <c r="C50" s="75"/>
      <c r="D50" s="75"/>
      <c r="E50" s="75"/>
      <c r="F50" s="75"/>
      <c r="G50" s="75"/>
      <c r="H50" s="75"/>
      <c r="J50" s="75"/>
    </row>
    <row r="51" spans="1:10" ht="14.25">
      <c r="A51" s="75"/>
      <c r="B51" s="709"/>
      <c r="C51" s="709"/>
      <c r="D51" s="75"/>
      <c r="E51" s="75"/>
      <c r="F51" s="75"/>
      <c r="G51" s="75"/>
      <c r="H51" s="75"/>
      <c r="I51" s="75"/>
      <c r="J51" s="75"/>
    </row>
    <row r="52" spans="1:10" ht="14.2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4.2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4.25">
      <c r="A54" s="75"/>
      <c r="B54" s="75"/>
      <c r="C54" s="75"/>
      <c r="D54" s="82"/>
      <c r="F54" s="75"/>
      <c r="G54" s="75"/>
      <c r="H54" s="77"/>
      <c r="I54" s="77"/>
      <c r="J54" s="75"/>
    </row>
    <row r="55" spans="1:10" ht="14.25">
      <c r="A55" s="75"/>
      <c r="B55" s="75" t="s">
        <v>172</v>
      </c>
      <c r="C55" s="75"/>
      <c r="D55" s="82"/>
      <c r="F55" s="75"/>
      <c r="G55" s="75"/>
      <c r="H55" s="77"/>
      <c r="I55" s="77"/>
      <c r="J55" s="75"/>
    </row>
    <row r="56" spans="1:10" ht="14.25">
      <c r="A56" s="75"/>
      <c r="B56" s="75"/>
      <c r="C56" s="75"/>
      <c r="D56" s="82"/>
      <c r="F56" s="75"/>
      <c r="G56" s="75"/>
      <c r="H56" s="77"/>
      <c r="I56" s="77"/>
      <c r="J56" s="75"/>
    </row>
    <row r="57" spans="1:10" ht="14.25">
      <c r="A57" s="75"/>
      <c r="B57" s="75"/>
      <c r="C57" s="75"/>
      <c r="D57" s="82"/>
      <c r="F57" s="75"/>
      <c r="G57" s="75"/>
      <c r="H57" s="77"/>
      <c r="I57" s="77"/>
      <c r="J57" s="75"/>
    </row>
    <row r="58" spans="1:10" ht="14.25">
      <c r="A58" s="75"/>
      <c r="B58" s="75"/>
      <c r="C58" s="75"/>
      <c r="D58" s="82"/>
      <c r="F58" s="75"/>
      <c r="G58" s="75"/>
      <c r="H58" s="77"/>
      <c r="I58" s="77"/>
      <c r="J58" s="75"/>
    </row>
    <row r="59" spans="1:10" ht="14.25">
      <c r="A59" s="75"/>
      <c r="B59" s="75"/>
      <c r="C59" s="75"/>
      <c r="D59" s="82"/>
      <c r="F59" s="75"/>
      <c r="G59" s="75"/>
      <c r="H59" s="77"/>
      <c r="I59" s="77"/>
      <c r="J59" s="75"/>
    </row>
    <row r="60" spans="1:10" ht="14.25">
      <c r="A60" s="75"/>
      <c r="B60" s="75"/>
      <c r="C60" s="75"/>
      <c r="D60" s="82"/>
      <c r="F60" s="75"/>
      <c r="G60" s="75"/>
      <c r="H60" s="77"/>
      <c r="I60" s="77"/>
      <c r="J60" s="75"/>
    </row>
    <row r="61" spans="1:10" ht="14.25">
      <c r="A61" s="75"/>
      <c r="B61" s="85" t="s">
        <v>150</v>
      </c>
      <c r="C61" s="85"/>
      <c r="F61" s="85" t="s">
        <v>150</v>
      </c>
      <c r="G61" s="85"/>
      <c r="H61" s="75"/>
      <c r="I61" s="75"/>
      <c r="J61" s="75"/>
    </row>
    <row r="62" spans="1:10" ht="14.25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4.25">
      <c r="A63" s="75"/>
      <c r="C63" s="75"/>
      <c r="D63" s="75"/>
      <c r="E63" s="75"/>
      <c r="F63" s="75"/>
      <c r="G63" s="75"/>
      <c r="H63" s="75"/>
      <c r="I63" s="75"/>
      <c r="J63" s="75"/>
    </row>
    <row r="64" spans="1:10" ht="14.25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4.25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4.25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4.25">
      <c r="A67" s="75"/>
      <c r="C67" s="75"/>
      <c r="D67" s="75"/>
      <c r="E67" s="75"/>
      <c r="F67" s="75"/>
      <c r="G67" s="75"/>
      <c r="H67" s="75"/>
      <c r="I67" s="75"/>
      <c r="J67" s="75"/>
    </row>
    <row r="68" spans="1:10" ht="14.2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4.2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4.2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4.2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4" spans="1:7" ht="20.25">
      <c r="A74" s="710" t="s">
        <v>173</v>
      </c>
      <c r="B74" s="710"/>
      <c r="C74" s="710"/>
      <c r="D74" s="710"/>
      <c r="E74" s="710"/>
      <c r="F74" s="710"/>
      <c r="G74" s="710"/>
    </row>
    <row r="75" spans="2:7" ht="23.25">
      <c r="B75" s="88"/>
      <c r="C75" s="88"/>
      <c r="D75" s="88"/>
      <c r="E75" s="88"/>
      <c r="F75" s="88"/>
      <c r="G75" s="88"/>
    </row>
    <row r="76" spans="2:7" ht="15.75">
      <c r="B76" s="89"/>
      <c r="C76" s="89"/>
      <c r="D76" s="89"/>
      <c r="E76" s="90"/>
      <c r="F76" s="90"/>
      <c r="G76" s="90"/>
    </row>
    <row r="77" spans="2:7" ht="15">
      <c r="B77" s="91"/>
      <c r="C77" s="91"/>
      <c r="D77" s="91"/>
      <c r="E77" s="711" t="s">
        <v>174</v>
      </c>
      <c r="F77" s="711"/>
      <c r="G77" s="89"/>
    </row>
    <row r="78" spans="2:7" ht="30">
      <c r="B78" s="92" t="s">
        <v>133</v>
      </c>
      <c r="C78" s="702" t="s">
        <v>175</v>
      </c>
      <c r="D78" s="702"/>
      <c r="E78" s="92" t="s">
        <v>128</v>
      </c>
      <c r="F78" s="92" t="s">
        <v>176</v>
      </c>
      <c r="G78" s="93"/>
    </row>
    <row r="79" spans="1:7" ht="14.25">
      <c r="A79" s="94"/>
      <c r="B79" s="95"/>
      <c r="C79" s="95"/>
      <c r="D79" s="95"/>
      <c r="E79" s="96"/>
      <c r="F79" s="97"/>
      <c r="G79" s="98"/>
    </row>
    <row r="80" spans="2:7" ht="25.5" customHeight="1">
      <c r="B80" s="109" t="str">
        <f>Input!C6</f>
        <v>xxxxxx</v>
      </c>
      <c r="C80" s="703" t="s">
        <v>182</v>
      </c>
      <c r="D80" s="704"/>
      <c r="E80" s="110">
        <f>B28</f>
        <v>0</v>
      </c>
      <c r="F80" s="110">
        <f>B41</f>
        <v>0</v>
      </c>
      <c r="G80" s="99"/>
    </row>
    <row r="81" spans="1:7" ht="26.25" customHeight="1">
      <c r="A81" s="49"/>
      <c r="B81" s="95"/>
      <c r="C81" s="705" t="s">
        <v>177</v>
      </c>
      <c r="D81" s="706"/>
      <c r="E81" s="108">
        <f>SUM(E80:E80)</f>
        <v>0</v>
      </c>
      <c r="F81" s="108">
        <f>SUM(F80:F80)</f>
        <v>0</v>
      </c>
      <c r="G81" s="100"/>
    </row>
    <row r="82" spans="1:7" ht="21" customHeight="1">
      <c r="A82" s="49"/>
      <c r="B82" s="38"/>
      <c r="C82" s="38"/>
      <c r="D82" s="101"/>
      <c r="E82" s="101"/>
      <c r="F82" s="102"/>
      <c r="G82" s="100"/>
    </row>
    <row r="83" spans="2:7" ht="12.75">
      <c r="B83" s="89"/>
      <c r="C83" s="89"/>
      <c r="D83" s="89"/>
      <c r="E83" s="89"/>
      <c r="F83" s="89"/>
      <c r="G83" s="89"/>
    </row>
    <row r="84" spans="2:7" ht="12.75">
      <c r="B84" s="89"/>
      <c r="C84" s="89"/>
      <c r="D84" s="89"/>
      <c r="E84" s="89"/>
      <c r="F84" s="89"/>
      <c r="G84" s="89"/>
    </row>
    <row r="85" spans="2:7" ht="12.75">
      <c r="B85" s="87"/>
      <c r="C85" s="87"/>
      <c r="D85" s="87"/>
      <c r="E85" s="87"/>
      <c r="F85" s="87"/>
      <c r="G85" s="87"/>
    </row>
    <row r="86" spans="2:7" ht="12.75">
      <c r="B86" s="86"/>
      <c r="C86" s="86"/>
      <c r="D86" s="86"/>
      <c r="E86" s="86"/>
      <c r="F86" s="86"/>
      <c r="G86" s="86"/>
    </row>
    <row r="87" spans="2:7" ht="12.75">
      <c r="B87" s="86"/>
      <c r="C87" s="86"/>
      <c r="D87" s="86"/>
      <c r="E87" s="86"/>
      <c r="F87" s="86"/>
      <c r="G87" s="86"/>
    </row>
    <row r="88" spans="2:7" ht="12.75">
      <c r="B88" s="86"/>
      <c r="C88" s="86"/>
      <c r="D88" s="86"/>
      <c r="E88" s="86"/>
      <c r="F88" s="86"/>
      <c r="G88" s="86"/>
    </row>
  </sheetData>
  <sheetProtection password="CD88" sheet="1"/>
  <mergeCells count="9">
    <mergeCell ref="C78:D78"/>
    <mergeCell ref="C80:D80"/>
    <mergeCell ref="C81:D81"/>
    <mergeCell ref="H18:I18"/>
    <mergeCell ref="B28:C28"/>
    <mergeCell ref="B41:C41"/>
    <mergeCell ref="B51:C51"/>
    <mergeCell ref="A74:G74"/>
    <mergeCell ref="E77:F7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7" r:id="rId2"/>
  <rowBreaks count="1" manualBreakCount="1">
    <brk id="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 Finance</dc:creator>
  <cp:keywords/>
  <dc:description/>
  <cp:lastModifiedBy>Justyna Beska</cp:lastModifiedBy>
  <cp:lastPrinted>2018-07-19T08:35:48Z</cp:lastPrinted>
  <dcterms:created xsi:type="dcterms:W3CDTF">2009-06-04T14:20:45Z</dcterms:created>
  <dcterms:modified xsi:type="dcterms:W3CDTF">2018-12-06T09:15:09Z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0x0101009A1BA2047EC6A1448C3A3272A65CBE99009F2A1AFECD4B94449B443D709935F4CA</vt:lpwstr>
  </property>
  <property fmtid="{D5CDD505-2E9C-101B-9397-08002B2CF9AE}" pid="3" name="Keyword Concept note">
    <vt:lpwstr>No keyword</vt:lpwstr>
  </property>
  <property fmtid="{D5CDD505-2E9C-101B-9397-08002B2CF9AE}" pid="4" name="BeneficiaryState">
    <vt:lpwstr>33</vt:lpwstr>
  </property>
  <property fmtid="{D5CDD505-2E9C-101B-9397-08002B2CF9AE}" pid="5" name="DocumentCategory">
    <vt:lpwstr>12</vt:lpwstr>
  </property>
  <property fmtid="{D5CDD505-2E9C-101B-9397-08002B2CF9AE}" pid="6" name="ContentCategory">
    <vt:lpwstr>134</vt:lpwstr>
  </property>
  <property fmtid="{D5CDD505-2E9C-101B-9397-08002B2CF9AE}" pid="7" name="ProgrammeArea">
    <vt:lpwstr/>
  </property>
  <property fmtid="{D5CDD505-2E9C-101B-9397-08002B2CF9AE}" pid="8" name="RootCategory">
    <vt:lpwstr>1</vt:lpwstr>
  </property>
  <property fmtid="{D5CDD505-2E9C-101B-9397-08002B2CF9AE}" pid="9" name="KeywordMoU">
    <vt:lpwstr>No keyword</vt:lpwstr>
  </property>
  <property fmtid="{D5CDD505-2E9C-101B-9397-08002B2CF9AE}" pid="10" name="ProgrammeCodes">
    <vt:lpwstr/>
  </property>
  <property fmtid="{D5CDD505-2E9C-101B-9397-08002B2CF9AE}" pid="11" name="Keyword concept note0">
    <vt:lpwstr>No keyword</vt:lpwstr>
  </property>
  <property fmtid="{D5CDD505-2E9C-101B-9397-08002B2CF9AE}" pid="12" name="ProgrammeCode">
    <vt:lpwstr/>
  </property>
</Properties>
</file>